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worksheets/sheet18.xml" ContentType="application/vnd.openxmlformats-officedocument.spreadsheetml.worksheet+xml"/>
  <Override PartName="/xl/drawings/drawing17.xml" ContentType="application/vnd.openxmlformats-officedocument.drawing+xml"/>
  <Override PartName="/xl/worksheets/sheet19.xml" ContentType="application/vnd.openxmlformats-officedocument.spreadsheetml.worksheet+xml"/>
  <Override PartName="/xl/drawings/drawing18.xml" ContentType="application/vnd.openxmlformats-officedocument.drawing+xml"/>
  <Override PartName="/xl/worksheets/sheet20.xml" ContentType="application/vnd.openxmlformats-officedocument.spreadsheetml.worksheet+xml"/>
  <Override PartName="/xl/drawings/drawing19.xml" ContentType="application/vnd.openxmlformats-officedocument.drawing+xml"/>
  <Override PartName="/xl/worksheets/sheet21.xml" ContentType="application/vnd.openxmlformats-officedocument.spreadsheetml.worksheet+xml"/>
  <Override PartName="/xl/drawings/drawing20.xml" ContentType="application/vnd.openxmlformats-officedocument.drawing+xml"/>
  <Override PartName="/xl/worksheets/sheet22.xml" ContentType="application/vnd.openxmlformats-officedocument.spreadsheetml.worksheet+xml"/>
  <Override PartName="/xl/drawings/drawing21.xml" ContentType="application/vnd.openxmlformats-officedocument.drawing+xml"/>
  <Override PartName="/xl/worksheets/sheet23.xml" ContentType="application/vnd.openxmlformats-officedocument.spreadsheetml.worksheet+xml"/>
  <Override PartName="/xl/drawings/drawing22.xml" ContentType="application/vnd.openxmlformats-officedocument.drawing+xml"/>
  <Override PartName="/xl/worksheets/sheet24.xml" ContentType="application/vnd.openxmlformats-officedocument.spreadsheetml.worksheet+xml"/>
  <Override PartName="/xl/drawings/drawing23.xml" ContentType="application/vnd.openxmlformats-officedocument.drawing+xml"/>
  <Override PartName="/xl/worksheets/sheet25.xml" ContentType="application/vnd.openxmlformats-officedocument.spreadsheetml.worksheet+xml"/>
  <Override PartName="/xl/drawings/drawing24.xml" ContentType="application/vnd.openxmlformats-officedocument.drawing+xml"/>
  <Override PartName="/xl/worksheets/sheet26.xml" ContentType="application/vnd.openxmlformats-officedocument.spreadsheetml.worksheet+xml"/>
  <Override PartName="/xl/drawings/drawing25.xml" ContentType="application/vnd.openxmlformats-officedocument.drawing+xml"/>
  <Override PartName="/xl/worksheets/sheet27.xml" ContentType="application/vnd.openxmlformats-officedocument.spreadsheetml.worksheet+xml"/>
  <Override PartName="/xl/drawings/drawing26.xml" ContentType="application/vnd.openxmlformats-officedocument.drawing+xml"/>
  <Override PartName="/xl/worksheets/sheet28.xml" ContentType="application/vnd.openxmlformats-officedocument.spreadsheetml.worksheet+xml"/>
  <Override PartName="/xl/drawings/drawing27.xml" ContentType="application/vnd.openxmlformats-officedocument.drawing+xml"/>
  <Override PartName="/xl/worksheets/sheet29.xml" ContentType="application/vnd.openxmlformats-officedocument.spreadsheetml.worksheet+xml"/>
  <Override PartName="/xl/drawings/drawing28.xml" ContentType="application/vnd.openxmlformats-officedocument.drawing+xml"/>
  <Override PartName="/xl/worksheets/sheet30.xml" ContentType="application/vnd.openxmlformats-officedocument.spreadsheetml.worksheet+xml"/>
  <Override PartName="/xl/drawings/drawing29.xml" ContentType="application/vnd.openxmlformats-officedocument.drawing+xml"/>
  <Override PartName="/xl/worksheets/sheet31.xml" ContentType="application/vnd.openxmlformats-officedocument.spreadsheetml.worksheet+xml"/>
  <Override PartName="/xl/drawings/drawing30.xml" ContentType="application/vnd.openxmlformats-officedocument.drawing+xml"/>
  <Override PartName="/xl/worksheets/sheet32.xml" ContentType="application/vnd.openxmlformats-officedocument.spreadsheetml.worksheet+xml"/>
  <Override PartName="/xl/drawings/drawing31.xml" ContentType="application/vnd.openxmlformats-officedocument.drawing+xml"/>
  <Override PartName="/xl/worksheets/sheet33.xml" ContentType="application/vnd.openxmlformats-officedocument.spreadsheetml.worksheet+xml"/>
  <Override PartName="/xl/drawings/drawing32.xml" ContentType="application/vnd.openxmlformats-officedocument.drawing+xml"/>
  <Override PartName="/xl/worksheets/sheet34.xml" ContentType="application/vnd.openxmlformats-officedocument.spreadsheetml.worksheet+xml"/>
  <Override PartName="/xl/drawings/drawing33.xml" ContentType="application/vnd.openxmlformats-officedocument.drawing+xml"/>
  <Override PartName="/xl/worksheets/sheet35.xml" ContentType="application/vnd.openxmlformats-officedocument.spreadsheetml.worksheet+xml"/>
  <Override PartName="/xl/drawings/drawing34.xml" ContentType="application/vnd.openxmlformats-officedocument.drawing+xml"/>
  <Override PartName="/xl/worksheets/sheet36.xml" ContentType="application/vnd.openxmlformats-officedocument.spreadsheetml.worksheet+xml"/>
  <Override PartName="/xl/drawings/drawing35.xml" ContentType="application/vnd.openxmlformats-officedocument.drawing+xml"/>
  <Override PartName="/xl/worksheets/sheet37.xml" ContentType="application/vnd.openxmlformats-officedocument.spreadsheetml.worksheet+xml"/>
  <Override PartName="/xl/drawings/drawing36.xml" ContentType="application/vnd.openxmlformats-officedocument.drawing+xml"/>
  <Override PartName="/xl/worksheets/sheet38.xml" ContentType="application/vnd.openxmlformats-officedocument.spreadsheetml.worksheet+xml"/>
  <Override PartName="/xl/drawings/drawing37.xml" ContentType="application/vnd.openxmlformats-officedocument.drawing+xml"/>
  <Override PartName="/xl/worksheets/sheet39.xml" ContentType="application/vnd.openxmlformats-officedocument.spreadsheetml.worksheet+xml"/>
  <Override PartName="/xl/drawings/drawing38.xml" ContentType="application/vnd.openxmlformats-officedocument.drawing+xml"/>
  <Override PartName="/xl/worksheets/sheet40.xml" ContentType="application/vnd.openxmlformats-officedocument.spreadsheetml.worksheet+xml"/>
  <Override PartName="/xl/drawings/drawing39.xml" ContentType="application/vnd.openxmlformats-officedocument.drawing+xml"/>
  <Override PartName="/xl/worksheets/sheet41.xml" ContentType="application/vnd.openxmlformats-officedocument.spreadsheetml.worksheet+xml"/>
  <Override PartName="/xl/drawings/drawing40.xml" ContentType="application/vnd.openxmlformats-officedocument.drawing+xml"/>
  <Override PartName="/xl/worksheets/sheet42.xml" ContentType="application/vnd.openxmlformats-officedocument.spreadsheetml.worksheet+xml"/>
  <Override PartName="/xl/drawings/drawing41.xml" ContentType="application/vnd.openxmlformats-officedocument.drawing+xml"/>
  <Override PartName="/xl/worksheets/sheet43.xml" ContentType="application/vnd.openxmlformats-officedocument.spreadsheetml.worksheet+xml"/>
  <Override PartName="/xl/drawings/drawing42.xml" ContentType="application/vnd.openxmlformats-officedocument.drawing+xml"/>
  <Override PartName="/xl/worksheets/sheet44.xml" ContentType="application/vnd.openxmlformats-officedocument.spreadsheetml.worksheet+xml"/>
  <Override PartName="/xl/drawings/drawing43.xml" ContentType="application/vnd.openxmlformats-officedocument.drawing+xml"/>
  <Override PartName="/xl/worksheets/sheet45.xml" ContentType="application/vnd.openxmlformats-officedocument.spreadsheetml.worksheet+xml"/>
  <Override PartName="/xl/drawings/drawing44.xml" ContentType="application/vnd.openxmlformats-officedocument.drawing+xml"/>
  <Override PartName="/xl/worksheets/sheet46.xml" ContentType="application/vnd.openxmlformats-officedocument.spreadsheetml.worksheet+xml"/>
  <Override PartName="/xl/drawings/drawing45.xml" ContentType="application/vnd.openxmlformats-officedocument.drawing+xml"/>
  <Override PartName="/xl/worksheets/sheet47.xml" ContentType="application/vnd.openxmlformats-officedocument.spreadsheetml.worksheet+xml"/>
  <Override PartName="/xl/drawings/drawing46.xml" ContentType="application/vnd.openxmlformats-officedocument.drawing+xml"/>
  <Override PartName="/xl/worksheets/sheet48.xml" ContentType="application/vnd.openxmlformats-officedocument.spreadsheetml.worksheet+xml"/>
  <Override PartName="/xl/drawings/drawing47.xml" ContentType="application/vnd.openxmlformats-officedocument.drawing+xml"/>
  <Override PartName="/xl/worksheets/sheet49.xml" ContentType="application/vnd.openxmlformats-officedocument.spreadsheetml.worksheet+xml"/>
  <Override PartName="/xl/drawings/drawing48.xml" ContentType="application/vnd.openxmlformats-officedocument.drawing+xml"/>
  <Override PartName="/xl/worksheets/sheet50.xml" ContentType="application/vnd.openxmlformats-officedocument.spreadsheetml.worksheet+xml"/>
  <Override PartName="/xl/drawings/drawing49.xml" ContentType="application/vnd.openxmlformats-officedocument.drawing+xml"/>
  <Override PartName="/xl/worksheets/sheet51.xml" ContentType="application/vnd.openxmlformats-officedocument.spreadsheetml.worksheet+xml"/>
  <Override PartName="/xl/drawings/drawing50.xml" ContentType="application/vnd.openxmlformats-officedocument.drawing+xml"/>
  <Override PartName="/xl/worksheets/sheet52.xml" ContentType="application/vnd.openxmlformats-officedocument.spreadsheetml.worksheet+xml"/>
  <Override PartName="/xl/drawings/drawing5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62" activeTab="0"/>
  </bookViews>
  <sheets>
    <sheet name="Vstup" sheetId="1" r:id="rId1"/>
    <sheet name="výsledkovka" sheetId="2" r:id="rId2"/>
    <sheet name="01" sheetId="3" r:id="rId3"/>
    <sheet name="02" sheetId="4" r:id="rId4"/>
    <sheet name="03" sheetId="5" r:id="rId5"/>
    <sheet name="04" sheetId="6" r:id="rId6"/>
    <sheet name="05" sheetId="7" r:id="rId7"/>
    <sheet name="06" sheetId="8" r:id="rId8"/>
    <sheet name="07" sheetId="9" r:id="rId9"/>
    <sheet name="08" sheetId="10" r:id="rId10"/>
    <sheet name="09" sheetId="11" r:id="rId11"/>
    <sheet name="10" sheetId="12" r:id="rId12"/>
    <sheet name="11" sheetId="13" r:id="rId13"/>
    <sheet name="12" sheetId="14" r:id="rId14"/>
    <sheet name="13" sheetId="15" r:id="rId15"/>
    <sheet name="14" sheetId="16" r:id="rId16"/>
    <sheet name="15" sheetId="17" r:id="rId17"/>
    <sheet name="16" sheetId="18" r:id="rId18"/>
    <sheet name="17" sheetId="19" r:id="rId19"/>
    <sheet name="18" sheetId="20" r:id="rId20"/>
    <sheet name="19" sheetId="21" r:id="rId21"/>
    <sheet name="20" sheetId="22" r:id="rId22"/>
    <sheet name="21" sheetId="23" r:id="rId23"/>
    <sheet name="22" sheetId="24" r:id="rId24"/>
    <sheet name="23" sheetId="25" r:id="rId25"/>
    <sheet name="24" sheetId="26" r:id="rId26"/>
    <sheet name="25" sheetId="27" r:id="rId27"/>
    <sheet name="26" sheetId="28" r:id="rId28"/>
    <sheet name="27" sheetId="29" r:id="rId29"/>
    <sheet name="28" sheetId="30" r:id="rId30"/>
    <sheet name="29" sheetId="31" r:id="rId31"/>
    <sheet name="30" sheetId="32" r:id="rId32"/>
    <sheet name="31" sheetId="33" r:id="rId33"/>
    <sheet name="32" sheetId="34" r:id="rId34"/>
    <sheet name="33" sheetId="35" r:id="rId35"/>
    <sheet name="34" sheetId="36" r:id="rId36"/>
    <sheet name="35" sheetId="37" r:id="rId37"/>
    <sheet name="36" sheetId="38" r:id="rId38"/>
    <sheet name="37" sheetId="39" r:id="rId39"/>
    <sheet name="38" sheetId="40" r:id="rId40"/>
    <sheet name="39" sheetId="41" r:id="rId41"/>
    <sheet name="40" sheetId="42" r:id="rId42"/>
    <sheet name="41" sheetId="43" r:id="rId43"/>
    <sheet name="42" sheetId="44" r:id="rId44"/>
    <sheet name="43" sheetId="45" r:id="rId45"/>
    <sheet name="44" sheetId="46" r:id="rId46"/>
    <sheet name="45" sheetId="47" r:id="rId47"/>
    <sheet name="46" sheetId="48" r:id="rId48"/>
    <sheet name="47" sheetId="49" r:id="rId49"/>
    <sheet name="48" sheetId="50" r:id="rId50"/>
    <sheet name="49" sheetId="51" r:id="rId51"/>
    <sheet name="50" sheetId="52" r:id="rId52"/>
  </sheets>
  <definedNames/>
  <calcPr fullCalcOnLoad="1"/>
</workbook>
</file>

<file path=xl/sharedStrings.xml><?xml version="1.0" encoding="utf-8"?>
<sst xmlns="http://schemas.openxmlformats.org/spreadsheetml/2006/main" count="1846" uniqueCount="144">
  <si>
    <t>Poř.č.</t>
  </si>
  <si>
    <t>Psovod (Jméno, příjmení)</t>
  </si>
  <si>
    <t>Jméno psa</t>
  </si>
  <si>
    <t>Plemeno</t>
  </si>
  <si>
    <t>Třída</t>
  </si>
  <si>
    <t>Pořadatel :</t>
  </si>
  <si>
    <t>Klub Obedience CZ</t>
  </si>
  <si>
    <r>
      <t xml:space="preserve">Vyplňte pořadí cviků a koeficient cviku pro </t>
    </r>
    <r>
      <rPr>
        <b/>
        <sz val="20"/>
        <color indexed="9"/>
        <rFont val="Arial"/>
        <family val="2"/>
      </rPr>
      <t>třídu OBZ</t>
    </r>
  </si>
  <si>
    <t>PENALIZACE : Od celkového počtu bodů :     ( Příklad -40)</t>
  </si>
  <si>
    <t>Hodnocení :</t>
  </si>
  <si>
    <t>Marie Losová</t>
  </si>
  <si>
    <t>Coudy EMILY BOHEMIA</t>
  </si>
  <si>
    <t>australský ovčák</t>
  </si>
  <si>
    <t>OB1</t>
  </si>
  <si>
    <t>Název a místo konání :</t>
  </si>
  <si>
    <t>5.MR BO a AO</t>
  </si>
  <si>
    <t>Výborný</t>
  </si>
  <si>
    <t>280,0 - 224,0</t>
  </si>
  <si>
    <t>Dita Vanduchová</t>
  </si>
  <si>
    <t>Xara z Hückelovy vily</t>
  </si>
  <si>
    <t>malinois</t>
  </si>
  <si>
    <t>Datum konání akce :</t>
  </si>
  <si>
    <t>13.09.2014</t>
  </si>
  <si>
    <t>Velmi dobrý</t>
  </si>
  <si>
    <t>223,9 - 196,0</t>
  </si>
  <si>
    <t>Jana Sommrová</t>
  </si>
  <si>
    <t>Decent Demon z Kovárny</t>
  </si>
  <si>
    <t>tervueren</t>
  </si>
  <si>
    <t>Rozhodčí hlavní :</t>
  </si>
  <si>
    <t>Rudy Cattrysse / Markéta Píšová (OBZ)</t>
  </si>
  <si>
    <t>Dobrý</t>
  </si>
  <si>
    <t>195,9 - 140,0</t>
  </si>
  <si>
    <t>Agnieszka Kierzenkowska</t>
  </si>
  <si>
    <t>LETS GO WHISKY from Mike's Place</t>
  </si>
  <si>
    <t>Celková známka :</t>
  </si>
  <si>
    <t>Ivana Tamášová</t>
  </si>
  <si>
    <t>Cyrano Amazonka</t>
  </si>
  <si>
    <t>Steward hlavní :</t>
  </si>
  <si>
    <t>Zuzana Coufalová / Hana Böhme (OBZ)</t>
  </si>
  <si>
    <t>CVIK</t>
  </si>
  <si>
    <t>POPIS CVIKU</t>
  </si>
  <si>
    <t>Rozhodčí</t>
  </si>
  <si>
    <t>Koef.</t>
  </si>
  <si>
    <t>CELKEM</t>
  </si>
  <si>
    <t>Jana Ježková</t>
  </si>
  <si>
    <t>Bobule Baf Štíhlouš</t>
  </si>
  <si>
    <t>Odložení vleže ve skupině</t>
  </si>
  <si>
    <t>Vlasta Hofírková</t>
  </si>
  <si>
    <t>Atilla Aboriginal Mystery</t>
  </si>
  <si>
    <t>Chůze u nohy</t>
  </si>
  <si>
    <t>Marie Vágenknechtová</t>
  </si>
  <si>
    <t>Alaia Black z Kovárny</t>
  </si>
  <si>
    <t>groenendael</t>
  </si>
  <si>
    <t>Třídy pište ve formátu: OBZ, OB1, OB2, OB3</t>
  </si>
  <si>
    <t>Odložení do lehu za chůze</t>
  </si>
  <si>
    <t>Silvie Švagerová</t>
  </si>
  <si>
    <t>BLACK JACK Gitaron</t>
  </si>
  <si>
    <t xml:space="preserve">Přivolání </t>
  </si>
  <si>
    <t>Radek Böhme</t>
  </si>
  <si>
    <t>XARIN de Alphaville Bohemia</t>
  </si>
  <si>
    <t>Vyplňujte vypisováním pouze BÍLÁ POLE !!!!</t>
  </si>
  <si>
    <t>Odložení do sedu za chůze</t>
  </si>
  <si>
    <t>Pavla Husáková</t>
  </si>
  <si>
    <t>Tweed Deabei</t>
  </si>
  <si>
    <t xml:space="preserve">Vyslání do čtverce </t>
  </si>
  <si>
    <t>Jiří Kudrlička</t>
  </si>
  <si>
    <t>Hippo Arga-Star</t>
  </si>
  <si>
    <t>Nezapomeňte vyplnit také pole vpravo!!!</t>
  </si>
  <si>
    <t>Ovladatelnost na dálku</t>
  </si>
  <si>
    <t>Jitka Maroušková</t>
  </si>
  <si>
    <t>Czech Novterpod</t>
  </si>
  <si>
    <t>OB2</t>
  </si>
  <si>
    <t>Držení aportovací činky</t>
  </si>
  <si>
    <t>Klaudia Szymanska</t>
  </si>
  <si>
    <t>Tanmarks CAPPUCHINO ICE CREAM</t>
  </si>
  <si>
    <t>Skok přes překážku</t>
  </si>
  <si>
    <t>Kamila Burek</t>
  </si>
  <si>
    <t>Aurynn Doc Bar Domikar</t>
  </si>
  <si>
    <t>Australian Cattle Dog</t>
  </si>
  <si>
    <t>Všeobecný dojem</t>
  </si>
  <si>
    <t>Hana Staropražská</t>
  </si>
  <si>
    <t>Alka z Granátové zahrady</t>
  </si>
  <si>
    <t>CELKEM BODŮ :</t>
  </si>
  <si>
    <t>Jarmila Kvasnicová</t>
  </si>
  <si>
    <t>Berry Bohemia Checko</t>
  </si>
  <si>
    <t>Jana Ševčovičová</t>
  </si>
  <si>
    <t>Fiona Elmar Slovakia</t>
  </si>
  <si>
    <r>
      <t xml:space="preserve">Vyplňte pořadí cviků a koeficient cviku pro </t>
    </r>
    <r>
      <rPr>
        <b/>
        <sz val="20"/>
        <color indexed="9"/>
        <rFont val="Arial"/>
        <family val="2"/>
      </rPr>
      <t>třídu OB1</t>
    </r>
  </si>
  <si>
    <t>Jitka Ragánová</t>
  </si>
  <si>
    <t>Cullen Black z JBonda</t>
  </si>
  <si>
    <t>Vilemína Kracíková</t>
  </si>
  <si>
    <t>Dargo Novterpod</t>
  </si>
  <si>
    <t>OB3</t>
  </si>
  <si>
    <t>Jędrzej Kalinowski</t>
  </si>
  <si>
    <t>NASTY Alchera</t>
  </si>
  <si>
    <t>border collie</t>
  </si>
  <si>
    <t>Zuzana Wildmannová</t>
  </si>
  <si>
    <t>Akbar Aboriginal Mystery</t>
  </si>
  <si>
    <t>OBZ</t>
  </si>
  <si>
    <t>Ejhle Novterpod</t>
  </si>
  <si>
    <t>Zdenka Nováková</t>
  </si>
  <si>
    <t>Prot Deabei</t>
  </si>
  <si>
    <t>Hana Dosedělová</t>
  </si>
  <si>
    <t>Exclusive Carcassonne Tolugo</t>
  </si>
  <si>
    <t>Yvona Rumpíková</t>
  </si>
  <si>
    <t>Ivanhoe Svěží vítr</t>
  </si>
  <si>
    <t>Apache Magic Tonic FALLCAT</t>
  </si>
  <si>
    <t>Radka Chmelinová</t>
  </si>
  <si>
    <t>Abby Haliba</t>
  </si>
  <si>
    <t>Aport</t>
  </si>
  <si>
    <t>Odložení do stoje za chůze</t>
  </si>
  <si>
    <r>
      <t xml:space="preserve">Vyplňte pořadí cviků a koeficient cviku pro </t>
    </r>
    <r>
      <rPr>
        <b/>
        <sz val="20"/>
        <color indexed="9"/>
        <rFont val="Arial"/>
        <family val="2"/>
      </rPr>
      <t>třídu OB2</t>
    </r>
  </si>
  <si>
    <t>320,0 - 256,0</t>
  </si>
  <si>
    <t>255,9 - 225,0</t>
  </si>
  <si>
    <t>224,9 - 192,0</t>
  </si>
  <si>
    <t>Odložení vsedě ve skupině</t>
  </si>
  <si>
    <t>Přivolání se zastavením</t>
  </si>
  <si>
    <t>Směrový aport</t>
  </si>
  <si>
    <t>Aport se skokem přes překážku</t>
  </si>
  <si>
    <t>Vyslání do čtverce</t>
  </si>
  <si>
    <t>Pachové rozlišování</t>
  </si>
  <si>
    <t>Odložení do stoje a do sedu za chůze</t>
  </si>
  <si>
    <r>
      <t xml:space="preserve">Vyplňte pořadí cviků a koeficient cviku pro </t>
    </r>
    <r>
      <rPr>
        <b/>
        <sz val="20"/>
        <color indexed="9"/>
        <rFont val="Arial"/>
        <family val="2"/>
      </rPr>
      <t>třídu OB3</t>
    </r>
  </si>
  <si>
    <t>Odložení za pochodu</t>
  </si>
  <si>
    <t>Aport přes překážku</t>
  </si>
  <si>
    <t>Přivolání</t>
  </si>
  <si>
    <t>Psovod (Příjmení Jméno)</t>
  </si>
  <si>
    <t>Akce</t>
  </si>
  <si>
    <t>Pořadí</t>
  </si>
  <si>
    <t>Počet bodů</t>
  </si>
  <si>
    <t>Známka</t>
  </si>
  <si>
    <t>Mistr AO 2014</t>
  </si>
  <si>
    <t>Mistr BO 2014, CACT</t>
  </si>
  <si>
    <t>Pořadatel</t>
  </si>
  <si>
    <t>:</t>
  </si>
  <si>
    <t>Název a místo konání akce</t>
  </si>
  <si>
    <t>Datum konání akce</t>
  </si>
  <si>
    <t>Psovod (Jméno, Příjmení)</t>
  </si>
  <si>
    <t>Rozhodčí hlavní</t>
  </si>
  <si>
    <t>PENALIZACE: Od celkového počtu bodů: (Příklad -50; v případě diskvalifikace napište DISK</t>
  </si>
  <si>
    <t>Steward hlavní</t>
  </si>
  <si>
    <r>
      <t xml:space="preserve">V případě posuzování </t>
    </r>
    <r>
      <rPr>
        <b/>
        <i/>
        <u val="single"/>
        <sz val="14"/>
        <color indexed="10"/>
        <rFont val="Arial"/>
        <family val="2"/>
      </rPr>
      <t>JEDNÍM</t>
    </r>
    <r>
      <rPr>
        <b/>
        <i/>
        <sz val="10"/>
        <color indexed="10"/>
        <rFont val="Arial"/>
        <family val="2"/>
      </rPr>
      <t xml:space="preserve"> rozhodčím </t>
    </r>
    <r>
      <rPr>
        <b/>
        <i/>
        <u val="single"/>
        <sz val="14"/>
        <color indexed="10"/>
        <rFont val="Arial"/>
        <family val="2"/>
      </rPr>
      <t>VYPLŇUJTE</t>
    </r>
    <r>
      <rPr>
        <b/>
        <i/>
        <sz val="10"/>
        <color indexed="10"/>
        <rFont val="Arial"/>
        <family val="2"/>
      </rPr>
      <t xml:space="preserve">  pouze kolonku </t>
    </r>
    <r>
      <rPr>
        <b/>
        <i/>
        <sz val="10"/>
        <color indexed="12"/>
        <rFont val="Arial"/>
        <family val="2"/>
      </rPr>
      <t>Rozhodčí hlavní</t>
    </r>
    <r>
      <rPr>
        <b/>
        <i/>
        <sz val="10"/>
        <color indexed="10"/>
        <rFont val="Arial"/>
        <family val="2"/>
      </rPr>
      <t xml:space="preserve"> !!!!!!!</t>
    </r>
  </si>
  <si>
    <t>Při případném  tisku tiskněte pouze stránku č.1 !!  ( viz náhled )</t>
  </si>
  <si>
    <t>DISK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</si>
</sst>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GENERAL"/>
    <numFmt numFmtId="166" formatCode="D/M/YYYY"/>
    <numFmt numFmtId="167" formatCode="0.00"/>
  </numFmts>
  <fonts count="46">
    <font>
      <sz val="10"/>
      <name val="Arial"/>
      <family val="2"/>
    </font>
    <font>
      <b/>
      <sz val="12"/>
      <color indexed="51"/>
      <name val="Times New Roman"/>
      <family val="1"/>
    </font>
    <font>
      <b/>
      <sz val="11"/>
      <color indexed="60"/>
      <name val="Arial"/>
      <family val="2"/>
    </font>
    <font>
      <sz val="14"/>
      <color indexed="9"/>
      <name val="Arial"/>
      <family val="2"/>
    </font>
    <font>
      <b/>
      <sz val="20"/>
      <color indexed="9"/>
      <name val="Arial"/>
      <family val="2"/>
    </font>
    <font>
      <b/>
      <sz val="9"/>
      <name val="Arial"/>
      <family val="2"/>
    </font>
    <font>
      <b/>
      <i/>
      <u val="single"/>
      <sz val="10"/>
      <name val="Arial"/>
      <family val="2"/>
    </font>
    <font>
      <b/>
      <sz val="10"/>
      <name val="Arial"/>
      <family val="2"/>
    </font>
    <font>
      <b/>
      <sz val="11"/>
      <color indexed="8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i/>
      <sz val="11"/>
      <name val="Arial"/>
      <family val="2"/>
    </font>
    <font>
      <b/>
      <sz val="10"/>
      <color indexed="8"/>
      <name val="Arial"/>
      <family val="2"/>
    </font>
    <font>
      <sz val="16"/>
      <color indexed="10"/>
      <name val="Arial"/>
      <family val="2"/>
    </font>
    <font>
      <sz val="10"/>
      <color indexed="8"/>
      <name val="Arial"/>
      <family val="2"/>
    </font>
    <font>
      <b/>
      <sz val="14"/>
      <color indexed="10"/>
      <name val="Arial"/>
      <family val="2"/>
    </font>
    <font>
      <sz val="18"/>
      <color indexed="10"/>
      <name val="Arial"/>
      <family val="2"/>
    </font>
    <font>
      <b/>
      <sz val="11"/>
      <color indexed="8"/>
      <name val="Calibri"/>
      <family val="2"/>
    </font>
    <font>
      <b/>
      <sz val="12"/>
      <name val="Arial Black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indexed="9"/>
      <name val="Arial"/>
      <family val="2"/>
    </font>
    <font>
      <b/>
      <i/>
      <sz val="11"/>
      <color indexed="8"/>
      <name val="Arial"/>
      <family val="2"/>
    </font>
    <font>
      <sz val="14"/>
      <color indexed="8"/>
      <name val="Arial"/>
      <family val="2"/>
    </font>
    <font>
      <b/>
      <sz val="14"/>
      <color indexed="53"/>
      <name val="Arial"/>
      <family val="2"/>
    </font>
    <font>
      <b/>
      <sz val="9"/>
      <color indexed="60"/>
      <name val="Arial"/>
      <family val="2"/>
    </font>
    <font>
      <b/>
      <i/>
      <u val="single"/>
      <sz val="10"/>
      <color indexed="60"/>
      <name val="Arial"/>
      <family val="2"/>
    </font>
    <font>
      <b/>
      <sz val="10"/>
      <color indexed="60"/>
      <name val="Arial"/>
      <family val="2"/>
    </font>
    <font>
      <b/>
      <sz val="10"/>
      <color indexed="19"/>
      <name val="Arial"/>
      <family val="2"/>
    </font>
    <font>
      <sz val="16"/>
      <color indexed="9"/>
      <name val="Arial"/>
      <family val="2"/>
    </font>
    <font>
      <b/>
      <i/>
      <sz val="11"/>
      <color indexed="60"/>
      <name val="Arial"/>
      <family val="2"/>
    </font>
    <font>
      <sz val="14"/>
      <color indexed="60"/>
      <name val="Arial"/>
      <family val="2"/>
    </font>
    <font>
      <b/>
      <sz val="18"/>
      <color indexed="10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12"/>
      <color indexed="9"/>
      <name val="Arial"/>
      <family val="2"/>
    </font>
    <font>
      <b/>
      <sz val="10"/>
      <color indexed="12"/>
      <name val="Arial"/>
      <family val="2"/>
    </font>
    <font>
      <b/>
      <sz val="12"/>
      <color indexed="10"/>
      <name val="Arial Black"/>
      <family val="2"/>
    </font>
    <font>
      <sz val="10"/>
      <color indexed="10"/>
      <name val="Arial Black"/>
      <family val="2"/>
    </font>
    <font>
      <b/>
      <i/>
      <sz val="10"/>
      <color indexed="10"/>
      <name val="Arial"/>
      <family val="2"/>
    </font>
    <font>
      <b/>
      <i/>
      <u val="single"/>
      <sz val="14"/>
      <color indexed="10"/>
      <name val="Arial"/>
      <family val="2"/>
    </font>
    <font>
      <b/>
      <i/>
      <sz val="10"/>
      <color indexed="12"/>
      <name val="Arial"/>
      <family val="2"/>
    </font>
    <font>
      <b/>
      <i/>
      <u val="single"/>
      <sz val="10"/>
      <color indexed="10"/>
      <name val="Arial"/>
      <family val="2"/>
    </font>
    <font>
      <u val="single"/>
      <sz val="10"/>
      <name val="Arial"/>
      <family val="2"/>
    </font>
    <font>
      <b/>
      <i/>
      <sz val="12"/>
      <color indexed="10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</fills>
  <borders count="74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ck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ck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23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0" fillId="2" borderId="0">
      <alignment/>
      <protection/>
    </xf>
    <xf numFmtId="164" fontId="0" fillId="2" borderId="0">
      <alignment/>
      <protection/>
    </xf>
  </cellStyleXfs>
  <cellXfs count="270">
    <xf numFmtId="164" fontId="0" fillId="0" borderId="0" xfId="0" applyAlignment="1">
      <alignment/>
    </xf>
    <xf numFmtId="164" fontId="0" fillId="2" borderId="0" xfId="22" applyFill="1" applyProtection="1">
      <alignment/>
      <protection/>
    </xf>
    <xf numFmtId="164" fontId="0" fillId="2" borderId="0" xfId="22" applyFill="1" applyBorder="1" applyProtection="1">
      <alignment/>
      <protection/>
    </xf>
    <xf numFmtId="164" fontId="1" fillId="3" borderId="1" xfId="22" applyFont="1" applyFill="1" applyBorder="1" applyProtection="1">
      <alignment/>
      <protection/>
    </xf>
    <xf numFmtId="164" fontId="1" fillId="3" borderId="2" xfId="22" applyFont="1" applyFill="1" applyBorder="1" applyProtection="1">
      <alignment/>
      <protection/>
    </xf>
    <xf numFmtId="164" fontId="1" fillId="3" borderId="3" xfId="22" applyFont="1" applyFill="1" applyBorder="1" applyProtection="1">
      <alignment/>
      <protection/>
    </xf>
    <xf numFmtId="164" fontId="1" fillId="3" borderId="4" xfId="22" applyFont="1" applyFill="1" applyBorder="1" applyAlignment="1" applyProtection="1">
      <alignment horizontal="center"/>
      <protection/>
    </xf>
    <xf numFmtId="164" fontId="1" fillId="3" borderId="5" xfId="22" applyFont="1" applyFill="1" applyBorder="1" applyProtection="1">
      <alignment/>
      <protection/>
    </xf>
    <xf numFmtId="164" fontId="1" fillId="2" borderId="0" xfId="22" applyFont="1" applyFill="1" applyBorder="1" applyAlignment="1" applyProtection="1">
      <alignment horizontal="center"/>
      <protection/>
    </xf>
    <xf numFmtId="164" fontId="0" fillId="2" borderId="0" xfId="22" applyFill="1" applyBorder="1" applyAlignment="1" applyProtection="1">
      <alignment wrapText="1"/>
      <protection/>
    </xf>
    <xf numFmtId="164" fontId="2" fillId="4" borderId="6" xfId="22" applyFont="1" applyFill="1" applyBorder="1" applyProtection="1">
      <alignment/>
      <protection/>
    </xf>
    <xf numFmtId="164" fontId="0" fillId="0" borderId="7" xfId="22" applyFont="1" applyFill="1" applyBorder="1" applyProtection="1">
      <alignment/>
      <protection locked="0"/>
    </xf>
    <xf numFmtId="164" fontId="3" fillId="5" borderId="5" xfId="22" applyFont="1" applyFill="1" applyBorder="1" applyAlignment="1" applyProtection="1">
      <alignment horizontal="center" vertical="center" wrapText="1"/>
      <protection/>
    </xf>
    <xf numFmtId="164" fontId="5" fillId="4" borderId="8" xfId="22" applyFont="1" applyFill="1" applyBorder="1" applyAlignment="1" applyProtection="1">
      <alignment wrapText="1"/>
      <protection/>
    </xf>
    <xf numFmtId="164" fontId="6" fillId="4" borderId="9" xfId="22" applyFont="1" applyFill="1" applyBorder="1" applyProtection="1">
      <alignment/>
      <protection/>
    </xf>
    <xf numFmtId="164" fontId="7" fillId="4" borderId="9" xfId="22" applyFont="1" applyFill="1" applyBorder="1" applyProtection="1">
      <alignment/>
      <protection/>
    </xf>
    <xf numFmtId="164" fontId="7" fillId="4" borderId="10" xfId="22" applyFont="1" applyFill="1" applyBorder="1" applyProtection="1">
      <alignment/>
      <protection/>
    </xf>
    <xf numFmtId="164" fontId="8" fillId="4" borderId="11" xfId="22" applyFont="1" applyFill="1" applyBorder="1" applyAlignment="1" applyProtection="1">
      <alignment horizontal="center" vertical="center"/>
      <protection/>
    </xf>
    <xf numFmtId="164" fontId="0" fillId="2" borderId="12" xfId="22" applyFont="1" applyBorder="1">
      <alignment/>
      <protection/>
    </xf>
    <xf numFmtId="164" fontId="0" fillId="2" borderId="0" xfId="22" applyFill="1" applyBorder="1" applyAlignment="1" applyProtection="1">
      <alignment horizontal="center" vertical="center" wrapText="1"/>
      <protection locked="0"/>
    </xf>
    <xf numFmtId="164" fontId="2" fillId="4" borderId="13" xfId="22" applyFont="1" applyFill="1" applyBorder="1" applyProtection="1">
      <alignment/>
      <protection/>
    </xf>
    <xf numFmtId="164" fontId="0" fillId="0" borderId="14" xfId="22" applyFont="1" applyFill="1" applyBorder="1" applyProtection="1">
      <alignment/>
      <protection locked="0"/>
    </xf>
    <xf numFmtId="164" fontId="7" fillId="4" borderId="0" xfId="22" applyFont="1" applyFill="1" applyBorder="1" applyProtection="1">
      <alignment/>
      <protection/>
    </xf>
    <xf numFmtId="164" fontId="7" fillId="4" borderId="15" xfId="22" applyFont="1" applyFill="1" applyBorder="1" applyAlignment="1" applyProtection="1">
      <alignment horizontal="center"/>
      <protection/>
    </xf>
    <xf numFmtId="164" fontId="8" fillId="4" borderId="13" xfId="22" applyFont="1" applyFill="1" applyBorder="1" applyAlignment="1" applyProtection="1">
      <alignment horizontal="center" vertical="center"/>
      <protection/>
    </xf>
    <xf numFmtId="164" fontId="0" fillId="2" borderId="16" xfId="22" applyFont="1" applyBorder="1">
      <alignment/>
      <protection/>
    </xf>
    <xf numFmtId="166" fontId="0" fillId="0" borderId="14" xfId="22" applyNumberFormat="1" applyFont="1" applyFill="1" applyBorder="1" applyAlignment="1" applyProtection="1">
      <alignment horizontal="left"/>
      <protection locked="0"/>
    </xf>
    <xf numFmtId="166" fontId="0" fillId="0" borderId="14" xfId="22" applyNumberFormat="1" applyFont="1" applyFill="1" applyBorder="1" applyProtection="1">
      <alignment/>
      <protection locked="0"/>
    </xf>
    <xf numFmtId="164" fontId="9" fillId="4" borderId="17" xfId="22" applyFont="1" applyFill="1" applyBorder="1" applyProtection="1">
      <alignment/>
      <protection/>
    </xf>
    <xf numFmtId="164" fontId="7" fillId="4" borderId="18" xfId="22" applyFont="1" applyFill="1" applyBorder="1" applyProtection="1">
      <alignment/>
      <protection/>
    </xf>
    <xf numFmtId="164" fontId="7" fillId="4" borderId="19" xfId="22" applyFont="1" applyFill="1" applyBorder="1" applyProtection="1">
      <alignment/>
      <protection/>
    </xf>
    <xf numFmtId="166" fontId="7" fillId="4" borderId="20" xfId="22" applyNumberFormat="1" applyFont="1" applyFill="1" applyBorder="1" applyAlignment="1" applyProtection="1">
      <alignment horizontal="center"/>
      <protection/>
    </xf>
    <xf numFmtId="164" fontId="0" fillId="4" borderId="14" xfId="22" applyFill="1" applyBorder="1" applyProtection="1">
      <alignment/>
      <protection/>
    </xf>
    <xf numFmtId="167" fontId="10" fillId="4" borderId="17" xfId="22" applyNumberFormat="1" applyFont="1" applyFill="1" applyBorder="1" applyProtection="1">
      <alignment/>
      <protection/>
    </xf>
    <xf numFmtId="164" fontId="11" fillId="4" borderId="15" xfId="22" applyFont="1" applyFill="1" applyBorder="1" applyProtection="1">
      <alignment/>
      <protection/>
    </xf>
    <xf numFmtId="164" fontId="8" fillId="6" borderId="21" xfId="22" applyFont="1" applyFill="1" applyBorder="1" applyAlignment="1" applyProtection="1">
      <alignment horizontal="center" vertical="center"/>
      <protection/>
    </xf>
    <xf numFmtId="164" fontId="8" fillId="6" borderId="22" xfId="22" applyFont="1" applyFill="1" applyBorder="1" applyAlignment="1" applyProtection="1">
      <alignment horizontal="center" vertical="center"/>
      <protection/>
    </xf>
    <xf numFmtId="164" fontId="12" fillId="6" borderId="23" xfId="22" applyFont="1" applyFill="1" applyBorder="1" applyAlignment="1" applyProtection="1">
      <alignment horizontal="center" wrapText="1" shrinkToFit="1"/>
      <protection/>
    </xf>
    <xf numFmtId="164" fontId="8" fillId="6" borderId="24" xfId="22" applyFont="1" applyFill="1" applyBorder="1" applyAlignment="1" applyProtection="1">
      <alignment horizontal="center" vertical="center"/>
      <protection/>
    </xf>
    <xf numFmtId="164" fontId="8" fillId="6" borderId="5" xfId="22" applyFont="1" applyFill="1" applyBorder="1" applyAlignment="1" applyProtection="1">
      <alignment horizontal="center" vertical="center"/>
      <protection/>
    </xf>
    <xf numFmtId="164" fontId="2" fillId="4" borderId="25" xfId="22" applyFont="1" applyFill="1" applyBorder="1" applyProtection="1">
      <alignment/>
      <protection/>
    </xf>
    <xf numFmtId="164" fontId="0" fillId="4" borderId="26" xfId="22" applyFill="1" applyBorder="1" applyProtection="1">
      <alignment/>
      <protection/>
    </xf>
    <xf numFmtId="164" fontId="8" fillId="4" borderId="27" xfId="22" applyFont="1" applyFill="1" applyBorder="1" applyProtection="1">
      <alignment/>
      <protection/>
    </xf>
    <xf numFmtId="164" fontId="8" fillId="0" borderId="12" xfId="22" applyFont="1" applyFill="1" applyBorder="1" applyAlignment="1" applyProtection="1">
      <alignment horizontal="left" wrapText="1"/>
      <protection locked="0"/>
    </xf>
    <xf numFmtId="167" fontId="13" fillId="4" borderId="28" xfId="22" applyNumberFormat="1" applyFont="1" applyFill="1" applyBorder="1" applyAlignment="1" applyProtection="1">
      <alignment horizontal="center"/>
      <protection/>
    </xf>
    <xf numFmtId="164" fontId="13" fillId="0" borderId="18" xfId="22" applyFont="1" applyFill="1" applyBorder="1" applyAlignment="1" applyProtection="1">
      <alignment horizontal="center"/>
      <protection locked="0"/>
    </xf>
    <xf numFmtId="167" fontId="7" fillId="4" borderId="29" xfId="22" applyNumberFormat="1" applyFont="1" applyFill="1" applyBorder="1" applyAlignment="1" applyProtection="1">
      <alignment horizontal="right"/>
      <protection/>
    </xf>
    <xf numFmtId="164" fontId="0" fillId="4" borderId="0" xfId="22" applyFill="1" applyBorder="1" applyAlignment="1" applyProtection="1">
      <alignment wrapText="1"/>
      <protection/>
    </xf>
    <xf numFmtId="164" fontId="0" fillId="4" borderId="0" xfId="22" applyFill="1" applyProtection="1">
      <alignment/>
      <protection/>
    </xf>
    <xf numFmtId="164" fontId="8" fillId="4" borderId="30" xfId="22" applyFont="1" applyFill="1" applyBorder="1" applyProtection="1">
      <alignment/>
      <protection/>
    </xf>
    <xf numFmtId="164" fontId="8" fillId="0" borderId="16" xfId="22" applyFont="1" applyFill="1" applyBorder="1" applyAlignment="1" applyProtection="1">
      <alignment horizontal="left" wrapText="1"/>
      <protection locked="0"/>
    </xf>
    <xf numFmtId="167" fontId="13" fillId="4" borderId="16" xfId="22" applyNumberFormat="1" applyFont="1" applyFill="1" applyBorder="1" applyAlignment="1" applyProtection="1">
      <alignment horizontal="center"/>
      <protection/>
    </xf>
    <xf numFmtId="164" fontId="13" fillId="0" borderId="31" xfId="22" applyFont="1" applyFill="1" applyBorder="1" applyAlignment="1" applyProtection="1">
      <alignment horizontal="center"/>
      <protection locked="0"/>
    </xf>
    <xf numFmtId="167" fontId="7" fillId="4" borderId="32" xfId="22" applyNumberFormat="1" applyFont="1" applyFill="1" applyBorder="1" applyAlignment="1" applyProtection="1">
      <alignment horizontal="right"/>
      <protection/>
    </xf>
    <xf numFmtId="164" fontId="14" fillId="4" borderId="0" xfId="22" applyFont="1" applyFill="1" applyBorder="1" applyAlignment="1" applyProtection="1">
      <alignment horizontal="center" wrapText="1"/>
      <protection/>
    </xf>
    <xf numFmtId="164" fontId="15" fillId="2" borderId="16" xfId="22" applyFont="1" applyBorder="1" applyAlignment="1">
      <alignment wrapText="1"/>
      <protection/>
    </xf>
    <xf numFmtId="164" fontId="16" fillId="4" borderId="0" xfId="22" applyFont="1" applyFill="1" applyProtection="1">
      <alignment/>
      <protection/>
    </xf>
    <xf numFmtId="164" fontId="0" fillId="2" borderId="33" xfId="22" applyFont="1" applyBorder="1">
      <alignment/>
      <protection/>
    </xf>
    <xf numFmtId="164" fontId="17" fillId="4" borderId="0" xfId="22" applyFont="1" applyFill="1" applyBorder="1" applyAlignment="1" applyProtection="1">
      <alignment horizontal="center"/>
      <protection/>
    </xf>
    <xf numFmtId="164" fontId="18" fillId="2" borderId="16" xfId="22" applyFont="1" applyBorder="1">
      <alignment/>
      <protection/>
    </xf>
    <xf numFmtId="164" fontId="15" fillId="2" borderId="12" xfId="22" applyFont="1" applyBorder="1" applyAlignment="1">
      <alignment wrapText="1"/>
      <protection/>
    </xf>
    <xf numFmtId="164" fontId="8" fillId="4" borderId="34" xfId="22" applyFont="1" applyFill="1" applyBorder="1" applyProtection="1">
      <alignment/>
      <protection/>
    </xf>
    <xf numFmtId="164" fontId="8" fillId="0" borderId="33" xfId="22" applyFont="1" applyFill="1" applyBorder="1" applyAlignment="1" applyProtection="1">
      <alignment horizontal="left" vertical="center" wrapText="1"/>
      <protection locked="0"/>
    </xf>
    <xf numFmtId="167" fontId="13" fillId="4" borderId="22" xfId="22" applyNumberFormat="1" applyFont="1" applyFill="1" applyBorder="1" applyAlignment="1" applyProtection="1">
      <alignment horizontal="center"/>
      <protection/>
    </xf>
    <xf numFmtId="164" fontId="13" fillId="0" borderId="35" xfId="22" applyFont="1" applyFill="1" applyBorder="1" applyAlignment="1" applyProtection="1">
      <alignment horizontal="center"/>
      <protection locked="0"/>
    </xf>
    <xf numFmtId="167" fontId="7" fillId="4" borderId="36" xfId="22" applyNumberFormat="1" applyFont="1" applyFill="1" applyBorder="1" applyAlignment="1" applyProtection="1">
      <alignment horizontal="right"/>
      <protection/>
    </xf>
    <xf numFmtId="164" fontId="0" fillId="4" borderId="37" xfId="22" applyFill="1" applyBorder="1" applyProtection="1">
      <alignment/>
      <protection/>
    </xf>
    <xf numFmtId="164" fontId="19" fillId="4" borderId="38" xfId="22" applyFont="1" applyFill="1" applyBorder="1" applyProtection="1">
      <alignment/>
      <protection/>
    </xf>
    <xf numFmtId="167" fontId="19" fillId="4" borderId="39" xfId="22" applyNumberFormat="1" applyFont="1" applyFill="1" applyBorder="1" applyAlignment="1" applyProtection="1">
      <alignment horizontal="right"/>
      <protection/>
    </xf>
    <xf numFmtId="164" fontId="5" fillId="4" borderId="40" xfId="22" applyFont="1" applyFill="1" applyBorder="1" applyAlignment="1" applyProtection="1">
      <alignment wrapText="1"/>
      <protection/>
    </xf>
    <xf numFmtId="164" fontId="15" fillId="2" borderId="33" xfId="22" applyFont="1" applyBorder="1" applyAlignment="1">
      <alignment wrapText="1"/>
      <protection/>
    </xf>
    <xf numFmtId="164" fontId="9" fillId="4" borderId="41" xfId="22" applyFont="1" applyFill="1" applyBorder="1" applyProtection="1">
      <alignment/>
      <protection/>
    </xf>
    <xf numFmtId="167" fontId="10" fillId="4" borderId="41" xfId="22" applyNumberFormat="1" applyFont="1" applyFill="1" applyBorder="1" applyProtection="1">
      <alignment/>
      <protection/>
    </xf>
    <xf numFmtId="164" fontId="8" fillId="6" borderId="42" xfId="22" applyFont="1" applyFill="1" applyBorder="1" applyAlignment="1" applyProtection="1">
      <alignment horizontal="center" vertical="center"/>
      <protection/>
    </xf>
    <xf numFmtId="164" fontId="8" fillId="6" borderId="43" xfId="22" applyFont="1" applyFill="1" applyBorder="1" applyAlignment="1" applyProtection="1">
      <alignment horizontal="center" vertical="center"/>
      <protection/>
    </xf>
    <xf numFmtId="164" fontId="8" fillId="0" borderId="44" xfId="22" applyFont="1" applyFill="1" applyBorder="1" applyAlignment="1" applyProtection="1">
      <alignment horizontal="left"/>
      <protection locked="0"/>
    </xf>
    <xf numFmtId="164" fontId="8" fillId="0" borderId="45" xfId="22" applyFont="1" applyFill="1" applyBorder="1" applyAlignment="1" applyProtection="1">
      <alignment horizontal="left"/>
      <protection locked="0"/>
    </xf>
    <xf numFmtId="164" fontId="8" fillId="0" borderId="31" xfId="22" applyFont="1" applyFill="1" applyBorder="1" applyAlignment="1" applyProtection="1">
      <alignment horizontal="left"/>
      <protection locked="0"/>
    </xf>
    <xf numFmtId="164" fontId="8" fillId="0" borderId="46" xfId="22" applyFont="1" applyFill="1" applyBorder="1" applyAlignment="1" applyProtection="1">
      <alignment horizontal="left"/>
      <protection locked="0"/>
    </xf>
    <xf numFmtId="164" fontId="0" fillId="2" borderId="16" xfId="22" applyFill="1" applyBorder="1" applyAlignment="1" applyProtection="1">
      <alignment vertical="center"/>
      <protection locked="0"/>
    </xf>
    <xf numFmtId="164" fontId="0" fillId="2" borderId="31" xfId="22" applyFill="1" applyBorder="1" applyAlignment="1" applyProtection="1">
      <alignment horizontal="center" vertical="center"/>
      <protection locked="0"/>
    </xf>
    <xf numFmtId="164" fontId="0" fillId="2" borderId="32" xfId="22" applyFont="1" applyFill="1" applyBorder="1" applyAlignment="1" applyProtection="1">
      <alignment horizontal="center" vertical="center" wrapText="1"/>
      <protection locked="0"/>
    </xf>
    <xf numFmtId="164" fontId="8" fillId="0" borderId="35" xfId="22" applyFont="1" applyFill="1" applyBorder="1" applyAlignment="1" applyProtection="1">
      <alignment horizontal="left" vertical="center"/>
      <protection locked="0"/>
    </xf>
    <xf numFmtId="164" fontId="8" fillId="0" borderId="47" xfId="22" applyFont="1" applyFill="1" applyBorder="1" applyAlignment="1" applyProtection="1">
      <alignment horizontal="left" vertical="center"/>
      <protection locked="0"/>
    </xf>
    <xf numFmtId="164" fontId="7" fillId="4" borderId="38" xfId="22" applyFont="1" applyFill="1" applyBorder="1" applyProtection="1">
      <alignment/>
      <protection/>
    </xf>
    <xf numFmtId="164" fontId="11" fillId="4" borderId="39" xfId="22" applyFont="1" applyFill="1" applyBorder="1" applyProtection="1">
      <alignment/>
      <protection/>
    </xf>
    <xf numFmtId="164" fontId="8" fillId="6" borderId="1" xfId="22" applyFont="1" applyFill="1" applyBorder="1" applyAlignment="1" applyProtection="1">
      <alignment horizontal="center" vertical="center"/>
      <protection/>
    </xf>
    <xf numFmtId="164" fontId="8" fillId="6" borderId="48" xfId="22" applyFont="1" applyFill="1" applyBorder="1" applyAlignment="1" applyProtection="1">
      <alignment horizontal="center" vertical="center"/>
      <protection/>
    </xf>
    <xf numFmtId="164" fontId="8" fillId="4" borderId="27" xfId="22" applyFont="1" applyFill="1" applyBorder="1" applyAlignment="1" applyProtection="1">
      <alignment horizontal="center"/>
      <protection/>
    </xf>
    <xf numFmtId="164" fontId="8" fillId="0" borderId="44" xfId="22" applyFont="1" applyFill="1" applyBorder="1" applyAlignment="1" applyProtection="1">
      <alignment horizontal="left" vertical="center"/>
      <protection locked="0"/>
    </xf>
    <xf numFmtId="164" fontId="8" fillId="0" borderId="45" xfId="22" applyFont="1" applyFill="1" applyBorder="1" applyAlignment="1" applyProtection="1">
      <alignment horizontal="left" vertical="center"/>
      <protection locked="0"/>
    </xf>
    <xf numFmtId="167" fontId="7" fillId="4" borderId="49" xfId="22" applyNumberFormat="1" applyFont="1" applyFill="1" applyBorder="1" applyAlignment="1" applyProtection="1">
      <alignment horizontal="right"/>
      <protection/>
    </xf>
    <xf numFmtId="164" fontId="8" fillId="4" borderId="30" xfId="22" applyFont="1" applyFill="1" applyBorder="1" applyAlignment="1" applyProtection="1">
      <alignment horizontal="center"/>
      <protection/>
    </xf>
    <xf numFmtId="164" fontId="8" fillId="0" borderId="31" xfId="22" applyFont="1" applyFill="1" applyBorder="1" applyAlignment="1" applyProtection="1">
      <alignment horizontal="left" vertical="center"/>
      <protection locked="0"/>
    </xf>
    <xf numFmtId="164" fontId="8" fillId="0" borderId="46" xfId="22" applyFont="1" applyFill="1" applyBorder="1" applyAlignment="1" applyProtection="1">
      <alignment horizontal="left" vertical="center"/>
      <protection locked="0"/>
    </xf>
    <xf numFmtId="167" fontId="7" fillId="4" borderId="50" xfId="22" applyNumberFormat="1" applyFont="1" applyFill="1" applyBorder="1" applyAlignment="1" applyProtection="1">
      <alignment horizontal="right"/>
      <protection/>
    </xf>
    <xf numFmtId="164" fontId="8" fillId="4" borderId="51" xfId="22" applyFont="1" applyFill="1" applyBorder="1" applyAlignment="1" applyProtection="1">
      <alignment horizontal="center" vertical="center"/>
      <protection/>
    </xf>
    <xf numFmtId="164" fontId="0" fillId="2" borderId="33" xfId="22" applyFill="1" applyBorder="1" applyAlignment="1" applyProtection="1">
      <alignment vertical="center"/>
      <protection locked="0"/>
    </xf>
    <xf numFmtId="164" fontId="0" fillId="2" borderId="35" xfId="22" applyFill="1" applyBorder="1" applyAlignment="1" applyProtection="1">
      <alignment horizontal="center" vertical="center"/>
      <protection locked="0"/>
    </xf>
    <xf numFmtId="164" fontId="0" fillId="2" borderId="52" xfId="22" applyFont="1" applyFill="1" applyBorder="1" applyAlignment="1" applyProtection="1">
      <alignment horizontal="center" vertical="center" wrapText="1"/>
      <protection locked="0"/>
    </xf>
    <xf numFmtId="164" fontId="8" fillId="4" borderId="53" xfId="22" applyFont="1" applyFill="1" applyBorder="1" applyAlignment="1" applyProtection="1">
      <alignment horizontal="center"/>
      <protection/>
    </xf>
    <xf numFmtId="164" fontId="8" fillId="0" borderId="54" xfId="22" applyFont="1" applyFill="1" applyBorder="1" applyAlignment="1" applyProtection="1">
      <alignment horizontal="left" vertical="center"/>
      <protection locked="0"/>
    </xf>
    <xf numFmtId="164" fontId="8" fillId="0" borderId="55" xfId="22" applyFont="1" applyFill="1" applyBorder="1" applyAlignment="1" applyProtection="1">
      <alignment horizontal="left" vertical="center"/>
      <protection locked="0"/>
    </xf>
    <xf numFmtId="164" fontId="13" fillId="0" borderId="56" xfId="22" applyFont="1" applyFill="1" applyBorder="1" applyAlignment="1" applyProtection="1">
      <alignment horizontal="center"/>
      <protection locked="0"/>
    </xf>
    <xf numFmtId="164" fontId="0" fillId="4" borderId="57" xfId="22" applyFont="1" applyFill="1" applyBorder="1" applyProtection="1">
      <alignment/>
      <protection/>
    </xf>
    <xf numFmtId="164" fontId="19" fillId="4" borderId="58" xfId="22" applyFont="1" applyFill="1" applyBorder="1" applyProtection="1">
      <alignment/>
      <protection/>
    </xf>
    <xf numFmtId="167" fontId="19" fillId="4" borderId="59" xfId="22" applyNumberFormat="1" applyFont="1" applyFill="1" applyBorder="1" applyAlignment="1" applyProtection="1">
      <alignment horizontal="right"/>
      <protection/>
    </xf>
    <xf numFmtId="164" fontId="20" fillId="2" borderId="0" xfId="22" applyFont="1" applyFill="1" applyProtection="1">
      <alignment/>
      <protection/>
    </xf>
    <xf numFmtId="164" fontId="20" fillId="2" borderId="0" xfId="22" applyFont="1" applyFill="1" applyBorder="1" applyProtection="1">
      <alignment/>
      <protection/>
    </xf>
    <xf numFmtId="164" fontId="8" fillId="0" borderId="45" xfId="22" applyFont="1" applyFill="1" applyBorder="1" applyAlignment="1" applyProtection="1">
      <alignment horizontal="left" wrapText="1"/>
      <protection locked="0"/>
    </xf>
    <xf numFmtId="167" fontId="8" fillId="4" borderId="28" xfId="22" applyNumberFormat="1" applyFont="1" applyFill="1" applyBorder="1" applyAlignment="1" applyProtection="1">
      <alignment horizontal="center"/>
      <protection/>
    </xf>
    <xf numFmtId="164" fontId="8" fillId="0" borderId="18" xfId="22" applyFont="1" applyFill="1" applyBorder="1" applyAlignment="1" applyProtection="1">
      <alignment horizontal="center"/>
      <protection locked="0"/>
    </xf>
    <xf numFmtId="167" fontId="21" fillId="4" borderId="49" xfId="22" applyNumberFormat="1" applyFont="1" applyFill="1" applyBorder="1" applyAlignment="1" applyProtection="1">
      <alignment horizontal="right"/>
      <protection/>
    </xf>
    <xf numFmtId="164" fontId="8" fillId="0" borderId="46" xfId="22" applyFont="1" applyFill="1" applyBorder="1" applyAlignment="1" applyProtection="1">
      <alignment horizontal="left" wrapText="1"/>
      <protection locked="0"/>
    </xf>
    <xf numFmtId="167" fontId="8" fillId="4" borderId="16" xfId="22" applyNumberFormat="1" applyFont="1" applyFill="1" applyBorder="1" applyAlignment="1" applyProtection="1">
      <alignment horizontal="center"/>
      <protection/>
    </xf>
    <xf numFmtId="164" fontId="8" fillId="0" borderId="31" xfId="22" applyFont="1" applyFill="1" applyBorder="1" applyAlignment="1" applyProtection="1">
      <alignment horizontal="center"/>
      <protection locked="0"/>
    </xf>
    <xf numFmtId="167" fontId="21" fillId="4" borderId="50" xfId="22" applyNumberFormat="1" applyFont="1" applyFill="1" applyBorder="1" applyAlignment="1" applyProtection="1">
      <alignment horizontal="right"/>
      <protection/>
    </xf>
    <xf numFmtId="164" fontId="8" fillId="0" borderId="46" xfId="22" applyFont="1" applyFill="1" applyBorder="1" applyAlignment="1" applyProtection="1">
      <alignment horizontal="left" vertical="center" wrapText="1"/>
      <protection locked="0"/>
    </xf>
    <xf numFmtId="164" fontId="8" fillId="0" borderId="54" xfId="22" applyFont="1" applyFill="1" applyBorder="1" applyAlignment="1" applyProtection="1">
      <alignment horizontal="left"/>
      <protection locked="0"/>
    </xf>
    <xf numFmtId="164" fontId="8" fillId="0" borderId="55" xfId="22" applyFont="1" applyFill="1" applyBorder="1" applyAlignment="1" applyProtection="1">
      <alignment horizontal="left" wrapText="1"/>
      <protection locked="0"/>
    </xf>
    <xf numFmtId="164" fontId="8" fillId="0" borderId="56" xfId="22" applyFont="1" applyFill="1" applyBorder="1" applyAlignment="1" applyProtection="1">
      <alignment horizontal="center"/>
      <protection locked="0"/>
    </xf>
    <xf numFmtId="164" fontId="0" fillId="2" borderId="0" xfId="22">
      <alignment/>
      <protection/>
    </xf>
    <xf numFmtId="164" fontId="1" fillId="7" borderId="60" xfId="22" applyFont="1" applyFill="1" applyBorder="1">
      <alignment/>
      <protection/>
    </xf>
    <xf numFmtId="164" fontId="1" fillId="7" borderId="61" xfId="22" applyFont="1" applyFill="1" applyBorder="1">
      <alignment/>
      <protection/>
    </xf>
    <xf numFmtId="164" fontId="1" fillId="7" borderId="59" xfId="22" applyFont="1" applyFill="1" applyBorder="1" applyAlignment="1">
      <alignment horizontal="center"/>
      <protection/>
    </xf>
    <xf numFmtId="164" fontId="7" fillId="8" borderId="62" xfId="22" applyFont="1" applyFill="1" applyBorder="1" applyAlignment="1">
      <alignment horizontal="center" wrapText="1"/>
      <protection/>
    </xf>
    <xf numFmtId="164" fontId="0" fillId="8" borderId="62" xfId="22" applyFill="1" applyBorder="1" applyAlignment="1">
      <alignment wrapText="1"/>
      <protection/>
    </xf>
    <xf numFmtId="164" fontId="0" fillId="8" borderId="32" xfId="22" applyFill="1" applyBorder="1" applyAlignment="1">
      <alignment wrapText="1"/>
      <protection/>
    </xf>
    <xf numFmtId="164" fontId="0" fillId="8" borderId="32" xfId="22" applyFill="1" applyBorder="1" applyAlignment="1">
      <alignment horizontal="center" wrapText="1"/>
      <protection/>
    </xf>
    <xf numFmtId="167" fontId="0" fillId="8" borderId="32" xfId="22" applyNumberFormat="1" applyFill="1" applyBorder="1" applyAlignment="1">
      <alignment horizontal="center" wrapText="1"/>
      <protection/>
    </xf>
    <xf numFmtId="164" fontId="0" fillId="8" borderId="32" xfId="22" applyFill="1" applyBorder="1" applyAlignment="1" applyProtection="1">
      <alignment horizontal="center" wrapText="1"/>
      <protection hidden="1"/>
    </xf>
    <xf numFmtId="167" fontId="0" fillId="8" borderId="32" xfId="22" applyNumberFormat="1" applyFont="1" applyFill="1" applyBorder="1" applyAlignment="1">
      <alignment horizontal="center" wrapText="1"/>
      <protection/>
    </xf>
    <xf numFmtId="164" fontId="22" fillId="2" borderId="0" xfId="22" applyFont="1" applyFill="1" applyAlignment="1">
      <alignment horizontal="center"/>
      <protection/>
    </xf>
    <xf numFmtId="164" fontId="0" fillId="2" borderId="0" xfId="22" applyFont="1">
      <alignment/>
      <protection/>
    </xf>
    <xf numFmtId="164" fontId="23" fillId="2" borderId="6" xfId="22" applyFont="1" applyBorder="1" applyProtection="1">
      <alignment/>
      <protection/>
    </xf>
    <xf numFmtId="164" fontId="24" fillId="2" borderId="63" xfId="22" applyFont="1" applyBorder="1" applyAlignment="1" applyProtection="1">
      <alignment horizontal="center"/>
      <protection/>
    </xf>
    <xf numFmtId="164" fontId="7" fillId="2" borderId="63" xfId="22" applyFont="1" applyBorder="1" applyAlignment="1" applyProtection="1">
      <alignment horizontal="left"/>
      <protection/>
    </xf>
    <xf numFmtId="164" fontId="0" fillId="2" borderId="63" xfId="22" applyBorder="1" applyProtection="1">
      <alignment/>
      <protection/>
    </xf>
    <xf numFmtId="164" fontId="0" fillId="2" borderId="64" xfId="22" applyBorder="1" applyProtection="1">
      <alignment/>
      <protection/>
    </xf>
    <xf numFmtId="164" fontId="23" fillId="2" borderId="11" xfId="22" applyFont="1" applyBorder="1" applyProtection="1">
      <alignment/>
      <protection/>
    </xf>
    <xf numFmtId="164" fontId="24" fillId="2" borderId="0" xfId="22" applyFont="1" applyBorder="1" applyAlignment="1" applyProtection="1">
      <alignment horizontal="center"/>
      <protection/>
    </xf>
    <xf numFmtId="164" fontId="7" fillId="2" borderId="0" xfId="22" applyFont="1" applyBorder="1" applyAlignment="1" applyProtection="1">
      <alignment horizontal="left"/>
      <protection/>
    </xf>
    <xf numFmtId="164" fontId="0" fillId="2" borderId="0" xfId="22" applyBorder="1" applyProtection="1">
      <alignment/>
      <protection/>
    </xf>
    <xf numFmtId="164" fontId="0" fillId="2" borderId="65" xfId="22" applyBorder="1" applyProtection="1">
      <alignment/>
      <protection/>
    </xf>
    <xf numFmtId="166" fontId="7" fillId="2" borderId="0" xfId="22" applyNumberFormat="1" applyFont="1" applyBorder="1" applyAlignment="1" applyProtection="1">
      <alignment horizontal="left"/>
      <protection/>
    </xf>
    <xf numFmtId="164" fontId="15" fillId="2" borderId="11" xfId="22" applyFont="1" applyBorder="1" applyProtection="1">
      <alignment/>
      <protection/>
    </xf>
    <xf numFmtId="164" fontId="11" fillId="2" borderId="0" xfId="22" applyFont="1" applyBorder="1" applyAlignment="1" applyProtection="1">
      <alignment horizontal="left"/>
      <protection/>
    </xf>
    <xf numFmtId="164" fontId="25" fillId="2" borderId="0" xfId="22" applyFont="1" applyBorder="1" applyAlignment="1" applyProtection="1">
      <alignment horizontal="left"/>
      <protection/>
    </xf>
    <xf numFmtId="164" fontId="13" fillId="2" borderId="0" xfId="22" applyFont="1" applyBorder="1" applyAlignment="1" applyProtection="1">
      <alignment horizontal="left"/>
      <protection/>
    </xf>
    <xf numFmtId="164" fontId="26" fillId="9" borderId="66" xfId="22" applyFont="1" applyFill="1" applyBorder="1" applyAlignment="1" applyProtection="1">
      <alignment wrapText="1"/>
      <protection/>
    </xf>
    <xf numFmtId="164" fontId="27" fillId="9" borderId="63" xfId="22" applyFont="1" applyFill="1" applyBorder="1" applyProtection="1">
      <alignment/>
      <protection/>
    </xf>
    <xf numFmtId="164" fontId="28" fillId="9" borderId="63" xfId="22" applyFont="1" applyFill="1" applyBorder="1" applyProtection="1">
      <alignment/>
      <protection/>
    </xf>
    <xf numFmtId="164" fontId="28" fillId="9" borderId="64" xfId="22" applyFont="1" applyFill="1" applyBorder="1" applyProtection="1">
      <alignment/>
      <protection/>
    </xf>
    <xf numFmtId="164" fontId="28" fillId="9" borderId="0" xfId="22" applyFont="1" applyFill="1" applyBorder="1" applyProtection="1">
      <alignment/>
      <protection/>
    </xf>
    <xf numFmtId="164" fontId="7" fillId="9" borderId="0" xfId="22" applyFont="1" applyFill="1" applyBorder="1" applyProtection="1">
      <alignment/>
      <protection/>
    </xf>
    <xf numFmtId="164" fontId="29" fillId="9" borderId="65" xfId="22" applyFont="1" applyFill="1" applyBorder="1" applyAlignment="1" applyProtection="1">
      <alignment horizontal="center" wrapText="1"/>
      <protection/>
    </xf>
    <xf numFmtId="164" fontId="13" fillId="0" borderId="0" xfId="22" applyFont="1" applyFill="1" applyBorder="1" applyAlignment="1" applyProtection="1">
      <alignment horizontal="center" wrapText="1"/>
      <protection/>
    </xf>
    <xf numFmtId="164" fontId="30" fillId="5" borderId="67" xfId="22" applyFont="1" applyFill="1" applyBorder="1" applyProtection="1">
      <alignment/>
      <protection locked="0"/>
    </xf>
    <xf numFmtId="164" fontId="28" fillId="9" borderId="18" xfId="22" applyFont="1" applyFill="1" applyBorder="1" applyProtection="1">
      <alignment/>
      <protection/>
    </xf>
    <xf numFmtId="164" fontId="7" fillId="9" borderId="19" xfId="22" applyFont="1" applyFill="1" applyBorder="1" applyProtection="1">
      <alignment/>
      <protection/>
    </xf>
    <xf numFmtId="164" fontId="31" fillId="2" borderId="11" xfId="22" applyFont="1" applyBorder="1" applyProtection="1">
      <alignment/>
      <protection/>
    </xf>
    <xf numFmtId="164" fontId="32" fillId="2" borderId="0" xfId="22" applyFont="1" applyBorder="1" applyAlignment="1" applyProtection="1">
      <alignment horizontal="center"/>
      <protection/>
    </xf>
    <xf numFmtId="167" fontId="33" fillId="10" borderId="67" xfId="22" applyNumberFormat="1" applyFont="1" applyFill="1" applyBorder="1" applyProtection="1">
      <alignment/>
      <protection/>
    </xf>
    <xf numFmtId="164" fontId="34" fillId="10" borderId="0" xfId="22" applyFont="1" applyFill="1" applyBorder="1" applyProtection="1">
      <alignment/>
      <protection/>
    </xf>
    <xf numFmtId="164" fontId="7" fillId="10" borderId="0" xfId="22" applyFont="1" applyFill="1" applyBorder="1" applyProtection="1">
      <alignment/>
      <protection/>
    </xf>
    <xf numFmtId="164" fontId="35" fillId="10" borderId="68" xfId="22" applyFont="1" applyFill="1" applyBorder="1" applyProtection="1">
      <alignment/>
      <protection/>
    </xf>
    <xf numFmtId="164" fontId="36" fillId="2" borderId="0" xfId="22" applyFont="1" applyFill="1" applyBorder="1" applyProtection="1">
      <alignment/>
      <protection/>
    </xf>
    <xf numFmtId="164" fontId="12" fillId="6" borderId="43" xfId="22" applyFont="1" applyFill="1" applyBorder="1" applyAlignment="1" applyProtection="1">
      <alignment horizontal="center" wrapText="1" shrinkToFit="1"/>
      <protection/>
    </xf>
    <xf numFmtId="164" fontId="8" fillId="0" borderId="66" xfId="22" applyFont="1" applyFill="1" applyBorder="1" applyAlignment="1" applyProtection="1">
      <alignment horizontal="center"/>
      <protection/>
    </xf>
    <xf numFmtId="164" fontId="8" fillId="0" borderId="12" xfId="22" applyFont="1" applyFill="1" applyBorder="1" applyAlignment="1" applyProtection="1">
      <alignment horizontal="left" wrapText="1"/>
      <protection/>
    </xf>
    <xf numFmtId="167" fontId="13" fillId="0" borderId="43" xfId="22" applyNumberFormat="1" applyFont="1" applyFill="1" applyBorder="1" applyAlignment="1" applyProtection="1">
      <alignment horizontal="center"/>
      <protection locked="0"/>
    </xf>
    <xf numFmtId="164" fontId="13" fillId="0" borderId="12" xfId="22" applyFont="1" applyFill="1" applyBorder="1" applyAlignment="1" applyProtection="1">
      <alignment horizontal="center" wrapText="1"/>
      <protection/>
    </xf>
    <xf numFmtId="167" fontId="37" fillId="0" borderId="69" xfId="22" applyNumberFormat="1" applyFont="1" applyFill="1" applyBorder="1" applyAlignment="1" applyProtection="1">
      <alignment horizontal="right"/>
      <protection/>
    </xf>
    <xf numFmtId="167" fontId="0" fillId="2" borderId="0" xfId="22" applyNumberFormat="1" applyBorder="1" applyProtection="1">
      <alignment/>
      <protection/>
    </xf>
    <xf numFmtId="164" fontId="8" fillId="0" borderId="30" xfId="22" applyFont="1" applyFill="1" applyBorder="1" applyAlignment="1" applyProtection="1">
      <alignment horizontal="center"/>
      <protection/>
    </xf>
    <xf numFmtId="164" fontId="8" fillId="0" borderId="28" xfId="22" applyFont="1" applyFill="1" applyBorder="1" applyAlignment="1" applyProtection="1">
      <alignment horizontal="left" wrapText="1"/>
      <protection/>
    </xf>
    <xf numFmtId="164" fontId="13" fillId="0" borderId="16" xfId="22" applyFont="1" applyFill="1" applyBorder="1" applyAlignment="1" applyProtection="1">
      <alignment horizontal="center" wrapText="1"/>
      <protection/>
    </xf>
    <xf numFmtId="167" fontId="37" fillId="0" borderId="70" xfId="22" applyNumberFormat="1" applyFont="1" applyFill="1" applyBorder="1" applyAlignment="1" applyProtection="1">
      <alignment horizontal="right"/>
      <protection/>
    </xf>
    <xf numFmtId="164" fontId="8" fillId="0" borderId="16" xfId="22" applyFont="1" applyFill="1" applyBorder="1" applyAlignment="1" applyProtection="1">
      <alignment horizontal="left" wrapText="1"/>
      <protection/>
    </xf>
    <xf numFmtId="167" fontId="37" fillId="0" borderId="62" xfId="22" applyNumberFormat="1" applyFont="1" applyFill="1" applyBorder="1" applyAlignment="1" applyProtection="1">
      <alignment horizontal="right"/>
      <protection/>
    </xf>
    <xf numFmtId="164" fontId="0" fillId="2" borderId="11" xfId="22" applyBorder="1" applyProtection="1">
      <alignment/>
      <protection/>
    </xf>
    <xf numFmtId="164" fontId="8" fillId="0" borderId="34" xfId="22" applyFont="1" applyFill="1" applyBorder="1" applyAlignment="1" applyProtection="1">
      <alignment horizontal="center"/>
      <protection/>
    </xf>
    <xf numFmtId="164" fontId="8" fillId="0" borderId="33" xfId="22" applyFont="1" applyFill="1" applyBorder="1" applyAlignment="1" applyProtection="1">
      <alignment horizontal="left" wrapText="1"/>
      <protection/>
    </xf>
    <xf numFmtId="167" fontId="13" fillId="0" borderId="12" xfId="22" applyNumberFormat="1" applyFont="1" applyFill="1" applyBorder="1" applyAlignment="1" applyProtection="1">
      <alignment horizontal="center"/>
      <protection locked="0"/>
    </xf>
    <xf numFmtId="164" fontId="13" fillId="0" borderId="33" xfId="22" applyFont="1" applyFill="1" applyBorder="1" applyAlignment="1" applyProtection="1">
      <alignment horizontal="center" wrapText="1"/>
      <protection/>
    </xf>
    <xf numFmtId="167" fontId="37" fillId="0" borderId="71" xfId="22" applyNumberFormat="1" applyFont="1" applyFill="1" applyBorder="1" applyAlignment="1" applyProtection="1">
      <alignment horizontal="right"/>
      <protection/>
    </xf>
    <xf numFmtId="164" fontId="0" fillId="0" borderId="1" xfId="22" applyFill="1" applyBorder="1" applyProtection="1">
      <alignment/>
      <protection/>
    </xf>
    <xf numFmtId="164" fontId="38" fillId="0" borderId="23" xfId="22" applyFont="1" applyFill="1" applyBorder="1" applyProtection="1">
      <alignment/>
      <protection/>
    </xf>
    <xf numFmtId="167" fontId="38" fillId="0" borderId="72" xfId="22" applyNumberFormat="1" applyFont="1" applyFill="1" applyBorder="1" applyAlignment="1" applyProtection="1">
      <alignment horizontal="right"/>
      <protection/>
    </xf>
    <xf numFmtId="164" fontId="0" fillId="2" borderId="38" xfId="22" applyBorder="1" applyProtection="1">
      <alignment/>
      <protection/>
    </xf>
    <xf numFmtId="164" fontId="0" fillId="2" borderId="25" xfId="22" applyBorder="1" applyProtection="1">
      <alignment/>
      <protection/>
    </xf>
    <xf numFmtId="164" fontId="0" fillId="0" borderId="73" xfId="22" applyFill="1" applyBorder="1" applyProtection="1">
      <alignment/>
      <protection/>
    </xf>
    <xf numFmtId="164" fontId="39" fillId="0" borderId="73" xfId="22" applyFont="1" applyFill="1" applyBorder="1" applyProtection="1">
      <alignment/>
      <protection/>
    </xf>
    <xf numFmtId="167" fontId="39" fillId="0" borderId="73" xfId="22" applyNumberFormat="1" applyFont="1" applyFill="1" applyBorder="1" applyAlignment="1" applyProtection="1">
      <alignment horizontal="right"/>
      <protection/>
    </xf>
    <xf numFmtId="164" fontId="0" fillId="2" borderId="73" xfId="22" applyBorder="1" applyProtection="1">
      <alignment/>
      <protection/>
    </xf>
    <xf numFmtId="164" fontId="0" fillId="2" borderId="71" xfId="22" applyBorder="1" applyProtection="1">
      <alignment/>
      <protection/>
    </xf>
    <xf numFmtId="164" fontId="0" fillId="2" borderId="0" xfId="22" applyBorder="1">
      <alignment/>
      <protection/>
    </xf>
    <xf numFmtId="164" fontId="0" fillId="0" borderId="0" xfId="22" applyFill="1" applyBorder="1">
      <alignment/>
      <protection/>
    </xf>
    <xf numFmtId="164" fontId="39" fillId="0" borderId="0" xfId="22" applyFont="1" applyFill="1" applyBorder="1">
      <alignment/>
      <protection/>
    </xf>
    <xf numFmtId="167" fontId="39" fillId="0" borderId="0" xfId="22" applyNumberFormat="1" applyFont="1" applyFill="1" applyBorder="1" applyAlignment="1">
      <alignment horizontal="right"/>
      <protection/>
    </xf>
    <xf numFmtId="164" fontId="40" fillId="2" borderId="0" xfId="22" applyFont="1" applyFill="1">
      <alignment/>
      <protection/>
    </xf>
    <xf numFmtId="164" fontId="43" fillId="2" borderId="0" xfId="22" applyFont="1" applyFill="1">
      <alignment/>
      <protection/>
    </xf>
    <xf numFmtId="164" fontId="44" fillId="2" borderId="0" xfId="22" applyFont="1">
      <alignment/>
      <protection/>
    </xf>
    <xf numFmtId="164" fontId="40" fillId="2" borderId="0" xfId="22" applyFont="1">
      <alignment/>
      <protection/>
    </xf>
    <xf numFmtId="164" fontId="45" fillId="2" borderId="0" xfId="22" applyFont="1">
      <alignment/>
      <protection/>
    </xf>
    <xf numFmtId="164" fontId="23" fillId="2" borderId="6" xfId="22" applyFont="1" applyBorder="1">
      <alignment/>
      <protection/>
    </xf>
    <xf numFmtId="164" fontId="24" fillId="2" borderId="63" xfId="22" applyFont="1" applyBorder="1" applyAlignment="1">
      <alignment horizontal="center"/>
      <protection/>
    </xf>
    <xf numFmtId="164" fontId="7" fillId="2" borderId="63" xfId="22" applyFont="1" applyBorder="1" applyAlignment="1">
      <alignment horizontal="left"/>
      <protection/>
    </xf>
    <xf numFmtId="164" fontId="0" fillId="2" borderId="63" xfId="22" applyBorder="1">
      <alignment/>
      <protection/>
    </xf>
    <xf numFmtId="164" fontId="0" fillId="2" borderId="64" xfId="22" applyBorder="1">
      <alignment/>
      <protection/>
    </xf>
    <xf numFmtId="164" fontId="23" fillId="2" borderId="11" xfId="22" applyFont="1" applyBorder="1">
      <alignment/>
      <protection/>
    </xf>
    <xf numFmtId="164" fontId="24" fillId="2" borderId="0" xfId="22" applyFont="1" applyBorder="1" applyAlignment="1">
      <alignment horizontal="center"/>
      <protection/>
    </xf>
    <xf numFmtId="164" fontId="7" fillId="2" borderId="0" xfId="22" applyFont="1" applyBorder="1" applyAlignment="1">
      <alignment horizontal="left"/>
      <protection/>
    </xf>
    <xf numFmtId="164" fontId="0" fillId="2" borderId="65" xfId="22" applyBorder="1">
      <alignment/>
      <protection/>
    </xf>
    <xf numFmtId="166" fontId="7" fillId="2" borderId="0" xfId="22" applyNumberFormat="1" applyFont="1" applyBorder="1" applyAlignment="1">
      <alignment horizontal="left"/>
      <protection/>
    </xf>
    <xf numFmtId="164" fontId="15" fillId="2" borderId="11" xfId="22" applyFont="1" applyBorder="1">
      <alignment/>
      <protection/>
    </xf>
    <xf numFmtId="164" fontId="11" fillId="2" borderId="0" xfId="22" applyFont="1" applyBorder="1" applyAlignment="1">
      <alignment horizontal="left"/>
      <protection/>
    </xf>
    <xf numFmtId="164" fontId="25" fillId="2" borderId="0" xfId="22" applyFont="1" applyBorder="1" applyAlignment="1">
      <alignment horizontal="left"/>
      <protection/>
    </xf>
    <xf numFmtId="164" fontId="13" fillId="2" borderId="0" xfId="22" applyFont="1" applyBorder="1" applyAlignment="1">
      <alignment horizontal="left"/>
      <protection/>
    </xf>
    <xf numFmtId="164" fontId="26" fillId="9" borderId="66" xfId="22" applyFont="1" applyFill="1" applyBorder="1" applyAlignment="1">
      <alignment wrapText="1"/>
      <protection/>
    </xf>
    <xf numFmtId="164" fontId="27" fillId="9" borderId="63" xfId="22" applyFont="1" applyFill="1" applyBorder="1">
      <alignment/>
      <protection/>
    </xf>
    <xf numFmtId="164" fontId="28" fillId="9" borderId="63" xfId="22" applyFont="1" applyFill="1" applyBorder="1">
      <alignment/>
      <protection/>
    </xf>
    <xf numFmtId="164" fontId="28" fillId="9" borderId="64" xfId="22" applyFont="1" applyFill="1" applyBorder="1">
      <alignment/>
      <protection/>
    </xf>
    <xf numFmtId="164" fontId="28" fillId="9" borderId="0" xfId="22" applyFont="1" applyFill="1" applyBorder="1">
      <alignment/>
      <protection/>
    </xf>
    <xf numFmtId="164" fontId="7" fillId="9" borderId="0" xfId="22" applyFont="1" applyFill="1" applyBorder="1">
      <alignment/>
      <protection/>
    </xf>
    <xf numFmtId="164" fontId="29" fillId="9" borderId="65" xfId="22" applyFont="1" applyFill="1" applyBorder="1" applyAlignment="1">
      <alignment horizontal="center" wrapText="1"/>
      <protection/>
    </xf>
    <xf numFmtId="164" fontId="13" fillId="0" borderId="0" xfId="22" applyFont="1" applyFill="1" applyBorder="1" applyAlignment="1">
      <alignment horizontal="center" wrapText="1"/>
      <protection/>
    </xf>
    <xf numFmtId="164" fontId="28" fillId="9" borderId="18" xfId="22" applyFont="1" applyFill="1" applyBorder="1">
      <alignment/>
      <protection/>
    </xf>
    <xf numFmtId="164" fontId="7" fillId="9" borderId="19" xfId="22" applyFont="1" applyFill="1" applyBorder="1">
      <alignment/>
      <protection/>
    </xf>
    <xf numFmtId="164" fontId="31" fillId="2" borderId="11" xfId="22" applyFont="1" applyBorder="1">
      <alignment/>
      <protection/>
    </xf>
    <xf numFmtId="164" fontId="32" fillId="2" borderId="0" xfId="22" applyFont="1" applyBorder="1" applyAlignment="1">
      <alignment horizontal="center"/>
      <protection/>
    </xf>
    <xf numFmtId="167" fontId="33" fillId="10" borderId="67" xfId="22" applyNumberFormat="1" applyFont="1" applyFill="1" applyBorder="1">
      <alignment/>
      <protection/>
    </xf>
    <xf numFmtId="164" fontId="34" fillId="10" borderId="0" xfId="22" applyFont="1" applyFill="1" applyBorder="1">
      <alignment/>
      <protection/>
    </xf>
    <xf numFmtId="164" fontId="7" fillId="10" borderId="0" xfId="22" applyFont="1" applyFill="1" applyBorder="1">
      <alignment/>
      <protection/>
    </xf>
    <xf numFmtId="164" fontId="35" fillId="10" borderId="68" xfId="22" applyFont="1" applyFill="1" applyBorder="1">
      <alignment/>
      <protection/>
    </xf>
    <xf numFmtId="164" fontId="36" fillId="2" borderId="0" xfId="22" applyFont="1" applyFill="1" applyBorder="1">
      <alignment/>
      <protection/>
    </xf>
    <xf numFmtId="164" fontId="8" fillId="6" borderId="42" xfId="22" applyFont="1" applyFill="1" applyBorder="1" applyAlignment="1">
      <alignment horizontal="center" vertical="center"/>
      <protection/>
    </xf>
    <xf numFmtId="164" fontId="8" fillId="6" borderId="43" xfId="22" applyFont="1" applyFill="1" applyBorder="1" applyAlignment="1">
      <alignment horizontal="center" vertical="center"/>
      <protection/>
    </xf>
    <xf numFmtId="164" fontId="12" fillId="6" borderId="43" xfId="22" applyFont="1" applyFill="1" applyBorder="1" applyAlignment="1">
      <alignment horizontal="center" wrapText="1" shrinkToFit="1"/>
      <protection/>
    </xf>
    <xf numFmtId="164" fontId="8" fillId="6" borderId="24" xfId="22" applyFont="1" applyFill="1" applyBorder="1" applyAlignment="1">
      <alignment horizontal="center" vertical="center"/>
      <protection/>
    </xf>
    <xf numFmtId="164" fontId="8" fillId="6" borderId="5" xfId="22" applyFont="1" applyFill="1" applyBorder="1" applyAlignment="1">
      <alignment horizontal="center" vertical="center"/>
      <protection/>
    </xf>
    <xf numFmtId="164" fontId="8" fillId="0" borderId="66" xfId="22" applyFont="1" applyFill="1" applyBorder="1" applyAlignment="1">
      <alignment horizontal="center"/>
      <protection/>
    </xf>
    <xf numFmtId="164" fontId="8" fillId="0" borderId="12" xfId="22" applyFont="1" applyFill="1" applyBorder="1" applyAlignment="1">
      <alignment horizontal="left" wrapText="1"/>
      <protection/>
    </xf>
    <xf numFmtId="164" fontId="13" fillId="0" borderId="12" xfId="22" applyFont="1" applyFill="1" applyBorder="1" applyAlignment="1">
      <alignment horizontal="center" wrapText="1"/>
      <protection/>
    </xf>
    <xf numFmtId="167" fontId="37" fillId="0" borderId="69" xfId="22" applyNumberFormat="1" applyFont="1" applyFill="1" applyBorder="1" applyAlignment="1">
      <alignment horizontal="right"/>
      <protection/>
    </xf>
    <xf numFmtId="167" fontId="0" fillId="2" borderId="0" xfId="22" applyNumberFormat="1" applyBorder="1">
      <alignment/>
      <protection/>
    </xf>
    <xf numFmtId="164" fontId="8" fillId="0" borderId="30" xfId="22" applyFont="1" applyFill="1" applyBorder="1" applyAlignment="1">
      <alignment horizontal="center"/>
      <protection/>
    </xf>
    <xf numFmtId="164" fontId="8" fillId="0" borderId="28" xfId="22" applyFont="1" applyFill="1" applyBorder="1" applyAlignment="1">
      <alignment horizontal="left" wrapText="1"/>
      <protection/>
    </xf>
    <xf numFmtId="164" fontId="13" fillId="0" borderId="16" xfId="22" applyFont="1" applyFill="1" applyBorder="1" applyAlignment="1">
      <alignment horizontal="center" wrapText="1"/>
      <protection/>
    </xf>
    <xf numFmtId="167" fontId="37" fillId="0" borderId="70" xfId="22" applyNumberFormat="1" applyFont="1" applyFill="1" applyBorder="1" applyAlignment="1">
      <alignment horizontal="right"/>
      <protection/>
    </xf>
    <xf numFmtId="164" fontId="8" fillId="0" borderId="16" xfId="22" applyFont="1" applyFill="1" applyBorder="1" applyAlignment="1">
      <alignment horizontal="left" wrapText="1"/>
      <protection/>
    </xf>
    <xf numFmtId="167" fontId="37" fillId="0" borderId="62" xfId="22" applyNumberFormat="1" applyFont="1" applyFill="1" applyBorder="1" applyAlignment="1">
      <alignment horizontal="right"/>
      <protection/>
    </xf>
    <xf numFmtId="164" fontId="0" fillId="2" borderId="11" xfId="22" applyBorder="1">
      <alignment/>
      <protection/>
    </xf>
    <xf numFmtId="164" fontId="8" fillId="0" borderId="34" xfId="22" applyFont="1" applyFill="1" applyBorder="1" applyAlignment="1">
      <alignment horizontal="center"/>
      <protection/>
    </xf>
    <xf numFmtId="164" fontId="8" fillId="0" borderId="33" xfId="22" applyFont="1" applyFill="1" applyBorder="1" applyAlignment="1">
      <alignment horizontal="left" wrapText="1"/>
      <protection/>
    </xf>
    <xf numFmtId="164" fontId="13" fillId="0" borderId="33" xfId="22" applyFont="1" applyFill="1" applyBorder="1" applyAlignment="1">
      <alignment horizontal="center" wrapText="1"/>
      <protection/>
    </xf>
    <xf numFmtId="167" fontId="37" fillId="0" borderId="71" xfId="22" applyNumberFormat="1" applyFont="1" applyFill="1" applyBorder="1" applyAlignment="1">
      <alignment horizontal="right"/>
      <protection/>
    </xf>
    <xf numFmtId="164" fontId="0" fillId="0" borderId="1" xfId="22" applyFill="1" applyBorder="1">
      <alignment/>
      <protection/>
    </xf>
    <xf numFmtId="164" fontId="38" fillId="0" borderId="23" xfId="22" applyFont="1" applyFill="1" applyBorder="1">
      <alignment/>
      <protection/>
    </xf>
    <xf numFmtId="167" fontId="38" fillId="0" borderId="72" xfId="22" applyNumberFormat="1" applyFont="1" applyFill="1" applyBorder="1" applyAlignment="1">
      <alignment horizontal="right"/>
      <protection/>
    </xf>
    <xf numFmtId="164" fontId="0" fillId="2" borderId="38" xfId="22" applyBorder="1">
      <alignment/>
      <protection/>
    </xf>
    <xf numFmtId="164" fontId="0" fillId="2" borderId="25" xfId="22" applyBorder="1">
      <alignment/>
      <protection/>
    </xf>
    <xf numFmtId="164" fontId="0" fillId="0" borderId="73" xfId="22" applyFill="1" applyBorder="1">
      <alignment/>
      <protection/>
    </xf>
    <xf numFmtId="164" fontId="39" fillId="0" borderId="73" xfId="22" applyFont="1" applyFill="1" applyBorder="1">
      <alignment/>
      <protection/>
    </xf>
    <xf numFmtId="167" fontId="39" fillId="0" borderId="73" xfId="22" applyNumberFormat="1" applyFont="1" applyFill="1" applyBorder="1" applyAlignment="1">
      <alignment horizontal="right"/>
      <protection/>
    </xf>
    <xf numFmtId="164" fontId="0" fillId="2" borderId="73" xfId="22" applyBorder="1">
      <alignment/>
      <protection/>
    </xf>
    <xf numFmtId="164" fontId="0" fillId="2" borderId="71" xfId="22" applyBorder="1">
      <alignment/>
      <protection/>
    </xf>
    <xf numFmtId="167" fontId="13" fillId="0" borderId="28" xfId="22" applyNumberFormat="1" applyFont="1" applyFill="1" applyBorder="1" applyAlignment="1" applyProtection="1">
      <alignment horizontal="center"/>
      <protection locked="0"/>
    </xf>
    <xf numFmtId="167" fontId="13" fillId="0" borderId="16" xfId="22" applyNumberFormat="1" applyFont="1" applyFill="1" applyBorder="1" applyAlignment="1" applyProtection="1">
      <alignment horizontal="center"/>
      <protection locked="0"/>
    </xf>
    <xf numFmtId="167" fontId="13" fillId="0" borderId="22" xfId="22" applyNumberFormat="1" applyFont="1" applyFill="1" applyBorder="1" applyAlignment="1" applyProtection="1">
      <alignment horizontal="center"/>
      <protection locked="0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ální 2" xfId="20"/>
    <cellStyle name="normální 3" xfId="21"/>
    <cellStyle name="Excel Built-in Normal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984807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C0504D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styles" Target="styles.xml" /><Relationship Id="rId54" Type="http://schemas.openxmlformats.org/officeDocument/2006/relationships/sharedStrings" Target="sharedStrings.xml" /><Relationship Id="rId5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609600</xdr:colOff>
      <xdr:row>14</xdr:row>
      <xdr:rowOff>19050</xdr:rowOff>
    </xdr:from>
    <xdr:to>
      <xdr:col>8</xdr:col>
      <xdr:colOff>1419225</xdr:colOff>
      <xdr:row>19</xdr:row>
      <xdr:rowOff>257175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34450" y="4229100"/>
          <a:ext cx="2409825" cy="1762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542925</xdr:colOff>
      <xdr:row>0</xdr:row>
      <xdr:rowOff>161925</xdr:rowOff>
    </xdr:from>
    <xdr:to>
      <xdr:col>6</xdr:col>
      <xdr:colOff>685800</xdr:colOff>
      <xdr:row>9</xdr:row>
      <xdr:rowOff>9525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5450" y="161925"/>
          <a:ext cx="2543175" cy="1304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542925</xdr:colOff>
      <xdr:row>0</xdr:row>
      <xdr:rowOff>161925</xdr:rowOff>
    </xdr:from>
    <xdr:to>
      <xdr:col>6</xdr:col>
      <xdr:colOff>685800</xdr:colOff>
      <xdr:row>9</xdr:row>
      <xdr:rowOff>9525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5450" y="161925"/>
          <a:ext cx="2543175" cy="1304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542925</xdr:colOff>
      <xdr:row>0</xdr:row>
      <xdr:rowOff>161925</xdr:rowOff>
    </xdr:from>
    <xdr:to>
      <xdr:col>6</xdr:col>
      <xdr:colOff>685800</xdr:colOff>
      <xdr:row>9</xdr:row>
      <xdr:rowOff>9525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5450" y="161925"/>
          <a:ext cx="2543175" cy="1304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542925</xdr:colOff>
      <xdr:row>0</xdr:row>
      <xdr:rowOff>161925</xdr:rowOff>
    </xdr:from>
    <xdr:to>
      <xdr:col>6</xdr:col>
      <xdr:colOff>685800</xdr:colOff>
      <xdr:row>9</xdr:row>
      <xdr:rowOff>9525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5450" y="161925"/>
          <a:ext cx="2543175" cy="1304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542925</xdr:colOff>
      <xdr:row>0</xdr:row>
      <xdr:rowOff>161925</xdr:rowOff>
    </xdr:from>
    <xdr:to>
      <xdr:col>6</xdr:col>
      <xdr:colOff>685800</xdr:colOff>
      <xdr:row>9</xdr:row>
      <xdr:rowOff>9525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5450" y="161925"/>
          <a:ext cx="2543175" cy="1304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542925</xdr:colOff>
      <xdr:row>0</xdr:row>
      <xdr:rowOff>161925</xdr:rowOff>
    </xdr:from>
    <xdr:to>
      <xdr:col>6</xdr:col>
      <xdr:colOff>685800</xdr:colOff>
      <xdr:row>9</xdr:row>
      <xdr:rowOff>9525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5450" y="161925"/>
          <a:ext cx="2543175" cy="1304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542925</xdr:colOff>
      <xdr:row>0</xdr:row>
      <xdr:rowOff>161925</xdr:rowOff>
    </xdr:from>
    <xdr:to>
      <xdr:col>6</xdr:col>
      <xdr:colOff>685800</xdr:colOff>
      <xdr:row>9</xdr:row>
      <xdr:rowOff>9525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5450" y="161925"/>
          <a:ext cx="2543175" cy="1304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542925</xdr:colOff>
      <xdr:row>0</xdr:row>
      <xdr:rowOff>161925</xdr:rowOff>
    </xdr:from>
    <xdr:to>
      <xdr:col>6</xdr:col>
      <xdr:colOff>685800</xdr:colOff>
      <xdr:row>9</xdr:row>
      <xdr:rowOff>9525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5450" y="161925"/>
          <a:ext cx="2543175" cy="1304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542925</xdr:colOff>
      <xdr:row>0</xdr:row>
      <xdr:rowOff>161925</xdr:rowOff>
    </xdr:from>
    <xdr:to>
      <xdr:col>6</xdr:col>
      <xdr:colOff>685800</xdr:colOff>
      <xdr:row>9</xdr:row>
      <xdr:rowOff>9525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5450" y="161925"/>
          <a:ext cx="2543175" cy="1304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542925</xdr:colOff>
      <xdr:row>0</xdr:row>
      <xdr:rowOff>161925</xdr:rowOff>
    </xdr:from>
    <xdr:to>
      <xdr:col>6</xdr:col>
      <xdr:colOff>685800</xdr:colOff>
      <xdr:row>9</xdr:row>
      <xdr:rowOff>9525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5450" y="161925"/>
          <a:ext cx="2543175" cy="1304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542925</xdr:colOff>
      <xdr:row>0</xdr:row>
      <xdr:rowOff>161925</xdr:rowOff>
    </xdr:from>
    <xdr:to>
      <xdr:col>6</xdr:col>
      <xdr:colOff>685800</xdr:colOff>
      <xdr:row>9</xdr:row>
      <xdr:rowOff>9525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5450" y="161925"/>
          <a:ext cx="2543175" cy="1304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  <xdr:twoCellAnchor>
    <xdr:from>
      <xdr:col>3</xdr:col>
      <xdr:colOff>542925</xdr:colOff>
      <xdr:row>0</xdr:row>
      <xdr:rowOff>161925</xdr:rowOff>
    </xdr:from>
    <xdr:to>
      <xdr:col>6</xdr:col>
      <xdr:colOff>685800</xdr:colOff>
      <xdr:row>9</xdr:row>
      <xdr:rowOff>9525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5450" y="161925"/>
          <a:ext cx="2543175" cy="1304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542925</xdr:colOff>
      <xdr:row>0</xdr:row>
      <xdr:rowOff>161925</xdr:rowOff>
    </xdr:from>
    <xdr:to>
      <xdr:col>6</xdr:col>
      <xdr:colOff>685800</xdr:colOff>
      <xdr:row>9</xdr:row>
      <xdr:rowOff>9525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5450" y="161925"/>
          <a:ext cx="2543175" cy="1304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542925</xdr:colOff>
      <xdr:row>0</xdr:row>
      <xdr:rowOff>161925</xdr:rowOff>
    </xdr:from>
    <xdr:to>
      <xdr:col>6</xdr:col>
      <xdr:colOff>685800</xdr:colOff>
      <xdr:row>9</xdr:row>
      <xdr:rowOff>9525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5450" y="161925"/>
          <a:ext cx="2543175" cy="1304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542925</xdr:colOff>
      <xdr:row>0</xdr:row>
      <xdr:rowOff>161925</xdr:rowOff>
    </xdr:from>
    <xdr:to>
      <xdr:col>6</xdr:col>
      <xdr:colOff>685800</xdr:colOff>
      <xdr:row>9</xdr:row>
      <xdr:rowOff>9525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5450" y="161925"/>
          <a:ext cx="2543175" cy="1304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542925</xdr:colOff>
      <xdr:row>0</xdr:row>
      <xdr:rowOff>161925</xdr:rowOff>
    </xdr:from>
    <xdr:to>
      <xdr:col>6</xdr:col>
      <xdr:colOff>685800</xdr:colOff>
      <xdr:row>9</xdr:row>
      <xdr:rowOff>9525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5450" y="161925"/>
          <a:ext cx="2543175" cy="1304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542925</xdr:colOff>
      <xdr:row>0</xdr:row>
      <xdr:rowOff>161925</xdr:rowOff>
    </xdr:from>
    <xdr:to>
      <xdr:col>6</xdr:col>
      <xdr:colOff>685800</xdr:colOff>
      <xdr:row>9</xdr:row>
      <xdr:rowOff>9525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5450" y="161925"/>
          <a:ext cx="2543175" cy="1304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542925</xdr:colOff>
      <xdr:row>0</xdr:row>
      <xdr:rowOff>161925</xdr:rowOff>
    </xdr:from>
    <xdr:to>
      <xdr:col>6</xdr:col>
      <xdr:colOff>685800</xdr:colOff>
      <xdr:row>9</xdr:row>
      <xdr:rowOff>9525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5450" y="161925"/>
          <a:ext cx="2543175" cy="1304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542925</xdr:colOff>
      <xdr:row>0</xdr:row>
      <xdr:rowOff>161925</xdr:rowOff>
    </xdr:from>
    <xdr:to>
      <xdr:col>6</xdr:col>
      <xdr:colOff>685800</xdr:colOff>
      <xdr:row>9</xdr:row>
      <xdr:rowOff>9525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5450" y="161925"/>
          <a:ext cx="2543175" cy="1304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542925</xdr:colOff>
      <xdr:row>0</xdr:row>
      <xdr:rowOff>161925</xdr:rowOff>
    </xdr:from>
    <xdr:to>
      <xdr:col>6</xdr:col>
      <xdr:colOff>685800</xdr:colOff>
      <xdr:row>9</xdr:row>
      <xdr:rowOff>9525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5450" y="161925"/>
          <a:ext cx="2543175" cy="1304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542925</xdr:colOff>
      <xdr:row>0</xdr:row>
      <xdr:rowOff>161925</xdr:rowOff>
    </xdr:from>
    <xdr:to>
      <xdr:col>6</xdr:col>
      <xdr:colOff>685800</xdr:colOff>
      <xdr:row>9</xdr:row>
      <xdr:rowOff>9525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5450" y="161925"/>
          <a:ext cx="2543175" cy="1304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542925</xdr:colOff>
      <xdr:row>0</xdr:row>
      <xdr:rowOff>161925</xdr:rowOff>
    </xdr:from>
    <xdr:to>
      <xdr:col>6</xdr:col>
      <xdr:colOff>685800</xdr:colOff>
      <xdr:row>9</xdr:row>
      <xdr:rowOff>9525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5450" y="161925"/>
          <a:ext cx="2543175" cy="1304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542925</xdr:colOff>
      <xdr:row>0</xdr:row>
      <xdr:rowOff>161925</xdr:rowOff>
    </xdr:from>
    <xdr:to>
      <xdr:col>6</xdr:col>
      <xdr:colOff>685800</xdr:colOff>
      <xdr:row>9</xdr:row>
      <xdr:rowOff>9525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5450" y="161925"/>
          <a:ext cx="2543175" cy="1304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542925</xdr:colOff>
      <xdr:row>0</xdr:row>
      <xdr:rowOff>161925</xdr:rowOff>
    </xdr:from>
    <xdr:to>
      <xdr:col>6</xdr:col>
      <xdr:colOff>685800</xdr:colOff>
      <xdr:row>9</xdr:row>
      <xdr:rowOff>9525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5450" y="161925"/>
          <a:ext cx="2543175" cy="1304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542925</xdr:colOff>
      <xdr:row>0</xdr:row>
      <xdr:rowOff>161925</xdr:rowOff>
    </xdr:from>
    <xdr:to>
      <xdr:col>6</xdr:col>
      <xdr:colOff>685800</xdr:colOff>
      <xdr:row>9</xdr:row>
      <xdr:rowOff>9525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5450" y="161925"/>
          <a:ext cx="2543175" cy="1304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542925</xdr:colOff>
      <xdr:row>0</xdr:row>
      <xdr:rowOff>161925</xdr:rowOff>
    </xdr:from>
    <xdr:to>
      <xdr:col>6</xdr:col>
      <xdr:colOff>685800</xdr:colOff>
      <xdr:row>9</xdr:row>
      <xdr:rowOff>9525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5450" y="161925"/>
          <a:ext cx="2543175" cy="1304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542925</xdr:colOff>
      <xdr:row>0</xdr:row>
      <xdr:rowOff>161925</xdr:rowOff>
    </xdr:from>
    <xdr:to>
      <xdr:col>6</xdr:col>
      <xdr:colOff>685800</xdr:colOff>
      <xdr:row>9</xdr:row>
      <xdr:rowOff>9525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5450" y="161925"/>
          <a:ext cx="2543175" cy="1304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542925</xdr:colOff>
      <xdr:row>0</xdr:row>
      <xdr:rowOff>161925</xdr:rowOff>
    </xdr:from>
    <xdr:to>
      <xdr:col>6</xdr:col>
      <xdr:colOff>685800</xdr:colOff>
      <xdr:row>9</xdr:row>
      <xdr:rowOff>9525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5450" y="161925"/>
          <a:ext cx="2543175" cy="1304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542925</xdr:colOff>
      <xdr:row>0</xdr:row>
      <xdr:rowOff>161925</xdr:rowOff>
    </xdr:from>
    <xdr:to>
      <xdr:col>6</xdr:col>
      <xdr:colOff>685800</xdr:colOff>
      <xdr:row>9</xdr:row>
      <xdr:rowOff>9525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5450" y="161925"/>
          <a:ext cx="2543175" cy="1304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542925</xdr:colOff>
      <xdr:row>0</xdr:row>
      <xdr:rowOff>161925</xdr:rowOff>
    </xdr:from>
    <xdr:to>
      <xdr:col>6</xdr:col>
      <xdr:colOff>685800</xdr:colOff>
      <xdr:row>9</xdr:row>
      <xdr:rowOff>9525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5450" y="161925"/>
          <a:ext cx="2543175" cy="1304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542925</xdr:colOff>
      <xdr:row>0</xdr:row>
      <xdr:rowOff>161925</xdr:rowOff>
    </xdr:from>
    <xdr:to>
      <xdr:col>6</xdr:col>
      <xdr:colOff>685800</xdr:colOff>
      <xdr:row>9</xdr:row>
      <xdr:rowOff>9525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5450" y="161925"/>
          <a:ext cx="2543175" cy="1304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542925</xdr:colOff>
      <xdr:row>0</xdr:row>
      <xdr:rowOff>161925</xdr:rowOff>
    </xdr:from>
    <xdr:to>
      <xdr:col>6</xdr:col>
      <xdr:colOff>685800</xdr:colOff>
      <xdr:row>9</xdr:row>
      <xdr:rowOff>9525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5450" y="161925"/>
          <a:ext cx="2543175" cy="1304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542925</xdr:colOff>
      <xdr:row>0</xdr:row>
      <xdr:rowOff>161925</xdr:rowOff>
    </xdr:from>
    <xdr:to>
      <xdr:col>6</xdr:col>
      <xdr:colOff>685800</xdr:colOff>
      <xdr:row>9</xdr:row>
      <xdr:rowOff>9525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5450" y="161925"/>
          <a:ext cx="2543175" cy="1304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542925</xdr:colOff>
      <xdr:row>0</xdr:row>
      <xdr:rowOff>161925</xdr:rowOff>
    </xdr:from>
    <xdr:to>
      <xdr:col>6</xdr:col>
      <xdr:colOff>685800</xdr:colOff>
      <xdr:row>9</xdr:row>
      <xdr:rowOff>9525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5450" y="161925"/>
          <a:ext cx="2543175" cy="1304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542925</xdr:colOff>
      <xdr:row>0</xdr:row>
      <xdr:rowOff>161925</xdr:rowOff>
    </xdr:from>
    <xdr:to>
      <xdr:col>6</xdr:col>
      <xdr:colOff>685800</xdr:colOff>
      <xdr:row>9</xdr:row>
      <xdr:rowOff>9525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5450" y="161925"/>
          <a:ext cx="2543175" cy="1304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542925</xdr:colOff>
      <xdr:row>0</xdr:row>
      <xdr:rowOff>161925</xdr:rowOff>
    </xdr:from>
    <xdr:to>
      <xdr:col>6</xdr:col>
      <xdr:colOff>685800</xdr:colOff>
      <xdr:row>9</xdr:row>
      <xdr:rowOff>9525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5450" y="161925"/>
          <a:ext cx="2543175" cy="1304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542925</xdr:colOff>
      <xdr:row>0</xdr:row>
      <xdr:rowOff>161925</xdr:rowOff>
    </xdr:from>
    <xdr:to>
      <xdr:col>6</xdr:col>
      <xdr:colOff>685800</xdr:colOff>
      <xdr:row>9</xdr:row>
      <xdr:rowOff>9525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5450" y="161925"/>
          <a:ext cx="2543175" cy="1304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542925</xdr:colOff>
      <xdr:row>0</xdr:row>
      <xdr:rowOff>161925</xdr:rowOff>
    </xdr:from>
    <xdr:to>
      <xdr:col>6</xdr:col>
      <xdr:colOff>685800</xdr:colOff>
      <xdr:row>9</xdr:row>
      <xdr:rowOff>9525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5450" y="161925"/>
          <a:ext cx="2543175" cy="1304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542925</xdr:colOff>
      <xdr:row>0</xdr:row>
      <xdr:rowOff>161925</xdr:rowOff>
    </xdr:from>
    <xdr:to>
      <xdr:col>6</xdr:col>
      <xdr:colOff>685800</xdr:colOff>
      <xdr:row>9</xdr:row>
      <xdr:rowOff>9525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5450" y="161925"/>
          <a:ext cx="2543175" cy="1304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542925</xdr:colOff>
      <xdr:row>0</xdr:row>
      <xdr:rowOff>161925</xdr:rowOff>
    </xdr:from>
    <xdr:to>
      <xdr:col>6</xdr:col>
      <xdr:colOff>685800</xdr:colOff>
      <xdr:row>9</xdr:row>
      <xdr:rowOff>9525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5450" y="161925"/>
          <a:ext cx="2543175" cy="1304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542925</xdr:colOff>
      <xdr:row>0</xdr:row>
      <xdr:rowOff>161925</xdr:rowOff>
    </xdr:from>
    <xdr:to>
      <xdr:col>6</xdr:col>
      <xdr:colOff>685800</xdr:colOff>
      <xdr:row>9</xdr:row>
      <xdr:rowOff>9525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5450" y="161925"/>
          <a:ext cx="2543175" cy="1304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542925</xdr:colOff>
      <xdr:row>0</xdr:row>
      <xdr:rowOff>161925</xdr:rowOff>
    </xdr:from>
    <xdr:to>
      <xdr:col>6</xdr:col>
      <xdr:colOff>685800</xdr:colOff>
      <xdr:row>9</xdr:row>
      <xdr:rowOff>9525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5450" y="161925"/>
          <a:ext cx="2543175" cy="1304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542925</xdr:colOff>
      <xdr:row>0</xdr:row>
      <xdr:rowOff>161925</xdr:rowOff>
    </xdr:from>
    <xdr:to>
      <xdr:col>6</xdr:col>
      <xdr:colOff>685800</xdr:colOff>
      <xdr:row>9</xdr:row>
      <xdr:rowOff>9525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5450" y="161925"/>
          <a:ext cx="2543175" cy="1304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542925</xdr:colOff>
      <xdr:row>0</xdr:row>
      <xdr:rowOff>161925</xdr:rowOff>
    </xdr:from>
    <xdr:to>
      <xdr:col>6</xdr:col>
      <xdr:colOff>685800</xdr:colOff>
      <xdr:row>9</xdr:row>
      <xdr:rowOff>9525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5450" y="161925"/>
          <a:ext cx="2543175" cy="1304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542925</xdr:colOff>
      <xdr:row>0</xdr:row>
      <xdr:rowOff>161925</xdr:rowOff>
    </xdr:from>
    <xdr:to>
      <xdr:col>6</xdr:col>
      <xdr:colOff>685800</xdr:colOff>
      <xdr:row>9</xdr:row>
      <xdr:rowOff>9525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5450" y="161925"/>
          <a:ext cx="2543175" cy="1304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542925</xdr:colOff>
      <xdr:row>0</xdr:row>
      <xdr:rowOff>161925</xdr:rowOff>
    </xdr:from>
    <xdr:to>
      <xdr:col>6</xdr:col>
      <xdr:colOff>685800</xdr:colOff>
      <xdr:row>9</xdr:row>
      <xdr:rowOff>9525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5450" y="161925"/>
          <a:ext cx="2543175" cy="1304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542925</xdr:colOff>
      <xdr:row>0</xdr:row>
      <xdr:rowOff>161925</xdr:rowOff>
    </xdr:from>
    <xdr:to>
      <xdr:col>6</xdr:col>
      <xdr:colOff>685800</xdr:colOff>
      <xdr:row>9</xdr:row>
      <xdr:rowOff>9525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5450" y="161925"/>
          <a:ext cx="2543175" cy="1304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542925</xdr:colOff>
      <xdr:row>0</xdr:row>
      <xdr:rowOff>161925</xdr:rowOff>
    </xdr:from>
    <xdr:to>
      <xdr:col>6</xdr:col>
      <xdr:colOff>685800</xdr:colOff>
      <xdr:row>9</xdr:row>
      <xdr:rowOff>9525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5450" y="161925"/>
          <a:ext cx="2543175" cy="1304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542925</xdr:colOff>
      <xdr:row>0</xdr:row>
      <xdr:rowOff>161925</xdr:rowOff>
    </xdr:from>
    <xdr:to>
      <xdr:col>6</xdr:col>
      <xdr:colOff>685800</xdr:colOff>
      <xdr:row>9</xdr:row>
      <xdr:rowOff>9525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5450" y="161925"/>
          <a:ext cx="2543175" cy="1304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542925</xdr:colOff>
      <xdr:row>0</xdr:row>
      <xdr:rowOff>161925</xdr:rowOff>
    </xdr:from>
    <xdr:to>
      <xdr:col>6</xdr:col>
      <xdr:colOff>685800</xdr:colOff>
      <xdr:row>9</xdr:row>
      <xdr:rowOff>9525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5450" y="161925"/>
          <a:ext cx="2543175" cy="1304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542925</xdr:colOff>
      <xdr:row>0</xdr:row>
      <xdr:rowOff>161925</xdr:rowOff>
    </xdr:from>
    <xdr:to>
      <xdr:col>6</xdr:col>
      <xdr:colOff>685800</xdr:colOff>
      <xdr:row>9</xdr:row>
      <xdr:rowOff>9525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5450" y="161925"/>
          <a:ext cx="2543175" cy="1304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1.xml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2.xml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3.xml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4.xml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5.xml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6.xml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7.xml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8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9.xml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0.xml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1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T71"/>
  <sheetViews>
    <sheetView showGridLines="0" tabSelected="1" zoomScale="75" zoomScaleNormal="75" workbookViewId="0" topLeftCell="F1">
      <selection activeCell="I4" sqref="I4"/>
    </sheetView>
  </sheetViews>
  <sheetFormatPr defaultColWidth="9.140625" defaultRowHeight="12.75"/>
  <cols>
    <col min="1" max="1" width="6.421875" style="1" customWidth="1"/>
    <col min="2" max="2" width="25.00390625" style="1" customWidth="1"/>
    <col min="3" max="3" width="28.8515625" style="1" customWidth="1"/>
    <col min="4" max="4" width="21.8515625" style="1" customWidth="1"/>
    <col min="5" max="5" width="7.140625" style="1" customWidth="1"/>
    <col min="6" max="6" width="30.7109375" style="2" customWidth="1"/>
    <col min="7" max="7" width="4.8515625" style="1" customWidth="1"/>
    <col min="8" max="8" width="24.00390625" style="1" customWidth="1"/>
    <col min="9" max="9" width="32.28125" style="1" customWidth="1"/>
    <col min="10" max="10" width="23.28125" style="1" customWidth="1"/>
    <col min="11" max="14" width="9.140625" style="1" customWidth="1"/>
    <col min="15" max="15" width="6.28125" style="1" customWidth="1"/>
    <col min="16" max="17" width="21.8515625" style="1" customWidth="1"/>
    <col min="18" max="18" width="12.140625" style="1" customWidth="1"/>
    <col min="19" max="19" width="6.421875" style="1" customWidth="1"/>
    <col min="20" max="20" width="15.57421875" style="1" customWidth="1"/>
    <col min="21" max="16384" width="9.140625" style="1" customWidth="1"/>
  </cols>
  <sheetData>
    <row r="1" spans="1:20" ht="19.5" customHeight="1">
      <c r="A1" s="3" t="s">
        <v>0</v>
      </c>
      <c r="B1" s="4" t="s">
        <v>1</v>
      </c>
      <c r="C1" s="5" t="s">
        <v>2</v>
      </c>
      <c r="D1" s="6" t="s">
        <v>3</v>
      </c>
      <c r="E1" s="7" t="s">
        <v>4</v>
      </c>
      <c r="F1" s="8"/>
      <c r="G1" s="9"/>
      <c r="H1" s="10" t="s">
        <v>5</v>
      </c>
      <c r="I1" s="11" t="s">
        <v>6</v>
      </c>
      <c r="O1" s="12" t="s">
        <v>7</v>
      </c>
      <c r="P1" s="12"/>
      <c r="Q1" s="13" t="s">
        <v>8</v>
      </c>
      <c r="R1" s="14" t="s">
        <v>9</v>
      </c>
      <c r="S1" s="15"/>
      <c r="T1" s="16"/>
    </row>
    <row r="2" spans="1:20" ht="24" customHeight="1">
      <c r="A2" s="17">
        <v>1</v>
      </c>
      <c r="B2" s="18" t="s">
        <v>10</v>
      </c>
      <c r="C2" s="18" t="s">
        <v>11</v>
      </c>
      <c r="D2" s="18" t="s">
        <v>12</v>
      </c>
      <c r="E2" s="18" t="s">
        <v>13</v>
      </c>
      <c r="F2" s="19"/>
      <c r="G2" s="9"/>
      <c r="H2" s="20" t="s">
        <v>14</v>
      </c>
      <c r="I2" s="21" t="s">
        <v>15</v>
      </c>
      <c r="O2" s="12"/>
      <c r="P2" s="12"/>
      <c r="Q2" s="13"/>
      <c r="R2" s="22" t="s">
        <v>16</v>
      </c>
      <c r="S2" s="22"/>
      <c r="T2" s="23" t="s">
        <v>17</v>
      </c>
    </row>
    <row r="3" spans="1:20" ht="24" customHeight="1">
      <c r="A3" s="24">
        <v>2</v>
      </c>
      <c r="B3" s="25" t="s">
        <v>18</v>
      </c>
      <c r="C3" s="25" t="s">
        <v>19</v>
      </c>
      <c r="D3" s="25" t="s">
        <v>20</v>
      </c>
      <c r="E3" s="25" t="s">
        <v>13</v>
      </c>
      <c r="F3" s="19"/>
      <c r="G3" s="9"/>
      <c r="H3" s="20" t="s">
        <v>21</v>
      </c>
      <c r="I3" s="26" t="s">
        <v>22</v>
      </c>
      <c r="O3" s="12"/>
      <c r="P3" s="12"/>
      <c r="Q3" s="13"/>
      <c r="R3" s="22" t="s">
        <v>23</v>
      </c>
      <c r="S3" s="22"/>
      <c r="T3" s="23" t="s">
        <v>24</v>
      </c>
    </row>
    <row r="4" spans="1:20" ht="24" customHeight="1">
      <c r="A4" s="24">
        <v>3</v>
      </c>
      <c r="B4" s="25" t="s">
        <v>25</v>
      </c>
      <c r="C4" s="25" t="s">
        <v>26</v>
      </c>
      <c r="D4" s="25" t="s">
        <v>27</v>
      </c>
      <c r="E4" s="25" t="s">
        <v>13</v>
      </c>
      <c r="F4" s="19"/>
      <c r="G4" s="9"/>
      <c r="H4" s="20" t="s">
        <v>28</v>
      </c>
      <c r="I4" s="27" t="s">
        <v>29</v>
      </c>
      <c r="O4" s="12"/>
      <c r="P4" s="12"/>
      <c r="Q4" s="28">
        <v>0</v>
      </c>
      <c r="R4" s="29" t="s">
        <v>30</v>
      </c>
      <c r="S4" s="30"/>
      <c r="T4" s="31" t="s">
        <v>31</v>
      </c>
    </row>
    <row r="5" spans="1:20" ht="24" customHeight="1">
      <c r="A5" s="24">
        <v>4</v>
      </c>
      <c r="B5" s="25" t="s">
        <v>32</v>
      </c>
      <c r="C5" s="25" t="s">
        <v>33</v>
      </c>
      <c r="D5" s="25" t="s">
        <v>20</v>
      </c>
      <c r="E5" s="25" t="s">
        <v>13</v>
      </c>
      <c r="F5" s="19"/>
      <c r="G5" s="9"/>
      <c r="H5" s="20"/>
      <c r="I5" s="32"/>
      <c r="O5" s="12"/>
      <c r="P5" s="12"/>
      <c r="Q5" s="33">
        <f>+T17+Q4</f>
        <v>0</v>
      </c>
      <c r="R5" s="22" t="s">
        <v>34</v>
      </c>
      <c r="S5" s="22"/>
      <c r="T5" s="34" t="str">
        <f>IF(T17&gt;223.99,"Výborný",IF(T17&gt;195.99,"Velmi dobrý",IF(T17&gt;139.99,"Dobrý",IF(T17&lt;140,"Nehodnocen"))))</f>
        <v>Nehodnocen</v>
      </c>
    </row>
    <row r="6" spans="1:20" ht="24" customHeight="1">
      <c r="A6" s="24">
        <v>5</v>
      </c>
      <c r="B6" s="25" t="s">
        <v>35</v>
      </c>
      <c r="C6" s="25" t="s">
        <v>36</v>
      </c>
      <c r="D6" s="25" t="s">
        <v>12</v>
      </c>
      <c r="E6" s="25" t="s">
        <v>13</v>
      </c>
      <c r="F6" s="19"/>
      <c r="G6" s="9"/>
      <c r="H6" s="20" t="s">
        <v>37</v>
      </c>
      <c r="I6" s="21" t="s">
        <v>38</v>
      </c>
      <c r="O6" s="35" t="s">
        <v>39</v>
      </c>
      <c r="P6" s="36" t="s">
        <v>40</v>
      </c>
      <c r="Q6" s="36"/>
      <c r="R6" s="37" t="s">
        <v>41</v>
      </c>
      <c r="S6" s="38" t="s">
        <v>42</v>
      </c>
      <c r="T6" s="39" t="s">
        <v>43</v>
      </c>
    </row>
    <row r="7" spans="1:20" ht="24" customHeight="1">
      <c r="A7" s="24">
        <v>6</v>
      </c>
      <c r="B7" s="25" t="s">
        <v>44</v>
      </c>
      <c r="C7" s="25" t="s">
        <v>45</v>
      </c>
      <c r="D7" s="25" t="s">
        <v>20</v>
      </c>
      <c r="E7" s="25" t="s">
        <v>13</v>
      </c>
      <c r="F7" s="19"/>
      <c r="G7" s="9"/>
      <c r="H7" s="40"/>
      <c r="I7" s="41"/>
      <c r="O7" s="42">
        <v>1</v>
      </c>
      <c r="P7" s="43" t="s">
        <v>46</v>
      </c>
      <c r="Q7" s="43"/>
      <c r="R7" s="44">
        <v>0</v>
      </c>
      <c r="S7" s="45">
        <v>2</v>
      </c>
      <c r="T7" s="46">
        <f>(U7*S7)</f>
        <v>0</v>
      </c>
    </row>
    <row r="8" spans="1:20" ht="24" customHeight="1">
      <c r="A8" s="24">
        <v>7</v>
      </c>
      <c r="B8" s="25" t="s">
        <v>47</v>
      </c>
      <c r="C8" s="25" t="s">
        <v>48</v>
      </c>
      <c r="D8" s="25" t="s">
        <v>27</v>
      </c>
      <c r="E8" s="25" t="s">
        <v>13</v>
      </c>
      <c r="F8" s="19"/>
      <c r="G8" s="47"/>
      <c r="H8" s="48"/>
      <c r="I8" s="48"/>
      <c r="O8" s="49">
        <v>2</v>
      </c>
      <c r="P8" s="50" t="s">
        <v>49</v>
      </c>
      <c r="Q8" s="50"/>
      <c r="R8" s="51">
        <v>0</v>
      </c>
      <c r="S8" s="52">
        <v>3</v>
      </c>
      <c r="T8" s="53">
        <f aca="true" t="shared" si="0" ref="T8:T16">(U8*S8)</f>
        <v>0</v>
      </c>
    </row>
    <row r="9" spans="1:20" ht="24" customHeight="1">
      <c r="A9" s="24">
        <v>8</v>
      </c>
      <c r="B9" s="25" t="s">
        <v>50</v>
      </c>
      <c r="C9" s="25" t="s">
        <v>51</v>
      </c>
      <c r="D9" s="25" t="s">
        <v>52</v>
      </c>
      <c r="E9" s="25" t="s">
        <v>13</v>
      </c>
      <c r="F9" s="19"/>
      <c r="G9" s="54" t="s">
        <v>53</v>
      </c>
      <c r="H9" s="54"/>
      <c r="I9" s="54"/>
      <c r="O9" s="49">
        <v>3</v>
      </c>
      <c r="P9" s="50" t="s">
        <v>54</v>
      </c>
      <c r="Q9" s="50"/>
      <c r="R9" s="51">
        <v>0</v>
      </c>
      <c r="S9" s="52">
        <v>3</v>
      </c>
      <c r="T9" s="53">
        <f t="shared" si="0"/>
        <v>0</v>
      </c>
    </row>
    <row r="10" spans="1:20" ht="24" customHeight="1">
      <c r="A10" s="24">
        <v>9</v>
      </c>
      <c r="B10" s="25" t="s">
        <v>55</v>
      </c>
      <c r="C10" s="25" t="s">
        <v>56</v>
      </c>
      <c r="D10" s="25" t="s">
        <v>12</v>
      </c>
      <c r="E10" s="25" t="s">
        <v>13</v>
      </c>
      <c r="F10" s="19"/>
      <c r="G10" s="47"/>
      <c r="H10" s="48"/>
      <c r="I10" s="48"/>
      <c r="O10" s="49">
        <v>4</v>
      </c>
      <c r="P10" s="50" t="s">
        <v>57</v>
      </c>
      <c r="Q10" s="50"/>
      <c r="R10" s="51">
        <v>0</v>
      </c>
      <c r="S10" s="52">
        <v>3</v>
      </c>
      <c r="T10" s="53">
        <f t="shared" si="0"/>
        <v>0</v>
      </c>
    </row>
    <row r="11" spans="1:20" ht="24" customHeight="1">
      <c r="A11" s="24">
        <v>10</v>
      </c>
      <c r="B11" s="55" t="s">
        <v>58</v>
      </c>
      <c r="C11" s="55" t="s">
        <v>59</v>
      </c>
      <c r="D11" s="55" t="s">
        <v>20</v>
      </c>
      <c r="E11" s="55" t="s">
        <v>13</v>
      </c>
      <c r="F11" s="19"/>
      <c r="G11" s="56" t="s">
        <v>60</v>
      </c>
      <c r="H11" s="48"/>
      <c r="I11" s="48"/>
      <c r="O11" s="49">
        <v>5</v>
      </c>
      <c r="P11" s="50" t="s">
        <v>61</v>
      </c>
      <c r="Q11" s="50"/>
      <c r="R11" s="51">
        <v>0</v>
      </c>
      <c r="S11" s="52">
        <v>3</v>
      </c>
      <c r="T11" s="53">
        <f t="shared" si="0"/>
        <v>0</v>
      </c>
    </row>
    <row r="12" spans="1:20" ht="24" customHeight="1">
      <c r="A12" s="24">
        <v>11</v>
      </c>
      <c r="B12" s="25" t="s">
        <v>62</v>
      </c>
      <c r="C12" s="25" t="s">
        <v>63</v>
      </c>
      <c r="D12" s="25" t="s">
        <v>27</v>
      </c>
      <c r="E12" s="25" t="s">
        <v>13</v>
      </c>
      <c r="F12" s="19"/>
      <c r="G12" s="48"/>
      <c r="H12" s="48"/>
      <c r="I12" s="48"/>
      <c r="O12" s="49">
        <v>6</v>
      </c>
      <c r="P12" s="50" t="s">
        <v>64</v>
      </c>
      <c r="Q12" s="50"/>
      <c r="R12" s="51">
        <v>0</v>
      </c>
      <c r="S12" s="52">
        <v>3</v>
      </c>
      <c r="T12" s="53">
        <f t="shared" si="0"/>
        <v>0</v>
      </c>
    </row>
    <row r="13" spans="1:20" ht="24" customHeight="1">
      <c r="A13" s="24">
        <v>12</v>
      </c>
      <c r="B13" s="57" t="s">
        <v>65</v>
      </c>
      <c r="C13" s="57" t="s">
        <v>66</v>
      </c>
      <c r="D13" s="57" t="s">
        <v>20</v>
      </c>
      <c r="E13" s="57" t="s">
        <v>13</v>
      </c>
      <c r="F13" s="19"/>
      <c r="G13" s="58" t="s">
        <v>67</v>
      </c>
      <c r="H13" s="58"/>
      <c r="I13" s="58"/>
      <c r="O13" s="49">
        <v>7</v>
      </c>
      <c r="P13" s="50" t="s">
        <v>68</v>
      </c>
      <c r="Q13" s="50"/>
      <c r="R13" s="51">
        <v>0</v>
      </c>
      <c r="S13" s="52">
        <v>3</v>
      </c>
      <c r="T13" s="53">
        <f t="shared" si="0"/>
        <v>0</v>
      </c>
    </row>
    <row r="14" spans="1:20" ht="24" customHeight="1">
      <c r="A14" s="24">
        <v>13</v>
      </c>
      <c r="B14" s="25" t="s">
        <v>69</v>
      </c>
      <c r="C14" s="25" t="s">
        <v>70</v>
      </c>
      <c r="D14" s="25" t="s">
        <v>27</v>
      </c>
      <c r="E14" s="25" t="s">
        <v>71</v>
      </c>
      <c r="F14" s="19"/>
      <c r="O14" s="49">
        <v>8</v>
      </c>
      <c r="P14" s="50" t="s">
        <v>72</v>
      </c>
      <c r="Q14" s="50"/>
      <c r="R14" s="51">
        <v>0</v>
      </c>
      <c r="S14" s="52">
        <v>3</v>
      </c>
      <c r="T14" s="53">
        <f t="shared" si="0"/>
        <v>0</v>
      </c>
    </row>
    <row r="15" spans="1:20" ht="24" customHeight="1">
      <c r="A15" s="24">
        <v>14</v>
      </c>
      <c r="B15" s="59" t="s">
        <v>73</v>
      </c>
      <c r="C15" s="59" t="s">
        <v>74</v>
      </c>
      <c r="D15" s="59" t="s">
        <v>12</v>
      </c>
      <c r="E15" s="59" t="s">
        <v>71</v>
      </c>
      <c r="F15" s="19"/>
      <c r="O15" s="49">
        <v>9</v>
      </c>
      <c r="P15" s="50" t="s">
        <v>75</v>
      </c>
      <c r="Q15" s="50"/>
      <c r="R15" s="51">
        <v>0</v>
      </c>
      <c r="S15" s="52">
        <v>3</v>
      </c>
      <c r="T15" s="53">
        <f t="shared" si="0"/>
        <v>0</v>
      </c>
    </row>
    <row r="16" spans="1:20" ht="24" customHeight="1">
      <c r="A16" s="24">
        <v>15</v>
      </c>
      <c r="B16" s="60" t="s">
        <v>76</v>
      </c>
      <c r="C16" s="60" t="s">
        <v>77</v>
      </c>
      <c r="D16" s="60" t="s">
        <v>78</v>
      </c>
      <c r="E16" s="60" t="s">
        <v>71</v>
      </c>
      <c r="F16" s="19"/>
      <c r="O16" s="61">
        <v>10</v>
      </c>
      <c r="P16" s="62" t="s">
        <v>79</v>
      </c>
      <c r="Q16" s="62"/>
      <c r="R16" s="63">
        <v>0</v>
      </c>
      <c r="S16" s="64">
        <v>2</v>
      </c>
      <c r="T16" s="65">
        <f t="shared" si="0"/>
        <v>0</v>
      </c>
    </row>
    <row r="17" spans="1:20" ht="24" customHeight="1">
      <c r="A17" s="24">
        <v>16</v>
      </c>
      <c r="B17" s="25" t="s">
        <v>80</v>
      </c>
      <c r="C17" s="25" t="s">
        <v>81</v>
      </c>
      <c r="D17" s="25" t="s">
        <v>20</v>
      </c>
      <c r="E17" s="25" t="s">
        <v>71</v>
      </c>
      <c r="F17" s="19"/>
      <c r="O17" s="66"/>
      <c r="P17" s="67" t="s">
        <v>82</v>
      </c>
      <c r="Q17" s="67"/>
      <c r="R17" s="67"/>
      <c r="S17" s="67"/>
      <c r="T17" s="68">
        <f>SUM(T7:T16)</f>
        <v>0</v>
      </c>
    </row>
    <row r="18" spans="1:6" ht="24" customHeight="1">
      <c r="A18" s="24">
        <v>17</v>
      </c>
      <c r="B18" s="25" t="s">
        <v>83</v>
      </c>
      <c r="C18" s="25" t="s">
        <v>84</v>
      </c>
      <c r="D18" s="25" t="s">
        <v>12</v>
      </c>
      <c r="E18" s="25" t="s">
        <v>71</v>
      </c>
      <c r="F18" s="19"/>
    </row>
    <row r="19" spans="1:20" ht="24" customHeight="1">
      <c r="A19" s="24">
        <v>18</v>
      </c>
      <c r="B19" s="25" t="s">
        <v>85</v>
      </c>
      <c r="C19" s="25" t="s">
        <v>86</v>
      </c>
      <c r="D19" s="25" t="s">
        <v>27</v>
      </c>
      <c r="E19" s="25" t="s">
        <v>71</v>
      </c>
      <c r="F19" s="19"/>
      <c r="O19" s="12" t="s">
        <v>87</v>
      </c>
      <c r="P19" s="12"/>
      <c r="Q19" s="69" t="s">
        <v>8</v>
      </c>
      <c r="R19" s="14" t="s">
        <v>9</v>
      </c>
      <c r="S19" s="15"/>
      <c r="T19" s="16"/>
    </row>
    <row r="20" spans="1:20" ht="24" customHeight="1">
      <c r="A20" s="24">
        <v>19</v>
      </c>
      <c r="B20" s="70" t="s">
        <v>88</v>
      </c>
      <c r="C20" s="70" t="s">
        <v>89</v>
      </c>
      <c r="D20" s="70" t="s">
        <v>52</v>
      </c>
      <c r="E20" s="70" t="s">
        <v>71</v>
      </c>
      <c r="F20" s="19"/>
      <c r="O20" s="12"/>
      <c r="P20" s="12"/>
      <c r="Q20" s="69"/>
      <c r="R20" s="22" t="s">
        <v>16</v>
      </c>
      <c r="S20" s="22"/>
      <c r="T20" s="23" t="s">
        <v>17</v>
      </c>
    </row>
    <row r="21" spans="1:20" ht="24" customHeight="1">
      <c r="A21" s="24">
        <v>20</v>
      </c>
      <c r="B21" s="18" t="s">
        <v>90</v>
      </c>
      <c r="C21" s="18" t="s">
        <v>91</v>
      </c>
      <c r="D21" s="18" t="s">
        <v>20</v>
      </c>
      <c r="E21" s="18" t="s">
        <v>92</v>
      </c>
      <c r="F21" s="19"/>
      <c r="O21" s="12"/>
      <c r="P21" s="12"/>
      <c r="Q21" s="69"/>
      <c r="R21" s="22" t="s">
        <v>23</v>
      </c>
      <c r="S21" s="22"/>
      <c r="T21" s="23" t="s">
        <v>24</v>
      </c>
    </row>
    <row r="22" spans="1:20" ht="24" customHeight="1">
      <c r="A22" s="24">
        <v>21</v>
      </c>
      <c r="B22" s="70" t="s">
        <v>93</v>
      </c>
      <c r="C22" s="70" t="s">
        <v>94</v>
      </c>
      <c r="D22" s="70" t="s">
        <v>95</v>
      </c>
      <c r="E22" s="70" t="s">
        <v>92</v>
      </c>
      <c r="F22" s="19"/>
      <c r="O22" s="12"/>
      <c r="P22" s="12"/>
      <c r="Q22" s="71">
        <v>0</v>
      </c>
      <c r="R22" s="29" t="s">
        <v>30</v>
      </c>
      <c r="S22" s="30"/>
      <c r="T22" s="31" t="s">
        <v>31</v>
      </c>
    </row>
    <row r="23" spans="1:20" ht="24" customHeight="1">
      <c r="A23" s="24">
        <v>22</v>
      </c>
      <c r="B23" s="18" t="s">
        <v>96</v>
      </c>
      <c r="C23" s="18" t="s">
        <v>97</v>
      </c>
      <c r="D23" s="18" t="s">
        <v>27</v>
      </c>
      <c r="E23" s="18" t="s">
        <v>98</v>
      </c>
      <c r="F23" s="19"/>
      <c r="O23" s="12"/>
      <c r="P23" s="12"/>
      <c r="Q23" s="72">
        <f>+T35+Q22</f>
        <v>0</v>
      </c>
      <c r="R23" s="22" t="s">
        <v>34</v>
      </c>
      <c r="S23" s="22"/>
      <c r="T23" s="34" t="str">
        <f>IF(T35&gt;223.99,"Výborný",IF(T35&gt;195.99,"Velmi dobrý",IF(T35&gt;139.99,"Dobrý",IF(T35&lt;140,"Nehodnocen"))))</f>
        <v>Nehodnocen</v>
      </c>
    </row>
    <row r="24" spans="1:20" ht="24" customHeight="1">
      <c r="A24" s="24">
        <v>23</v>
      </c>
      <c r="B24" s="25" t="s">
        <v>69</v>
      </c>
      <c r="C24" s="25" t="s">
        <v>99</v>
      </c>
      <c r="D24" s="25" t="s">
        <v>27</v>
      </c>
      <c r="E24" s="25" t="s">
        <v>98</v>
      </c>
      <c r="F24" s="19"/>
      <c r="O24" s="73" t="s">
        <v>39</v>
      </c>
      <c r="P24" s="74" t="s">
        <v>40</v>
      </c>
      <c r="Q24" s="74"/>
      <c r="R24" s="37" t="s">
        <v>41</v>
      </c>
      <c r="S24" s="38" t="s">
        <v>42</v>
      </c>
      <c r="T24" s="39" t="s">
        <v>43</v>
      </c>
    </row>
    <row r="25" spans="1:20" ht="24" customHeight="1">
      <c r="A25" s="24">
        <v>24</v>
      </c>
      <c r="B25" s="25" t="s">
        <v>100</v>
      </c>
      <c r="C25" s="25" t="s">
        <v>101</v>
      </c>
      <c r="D25" s="25" t="s">
        <v>27</v>
      </c>
      <c r="E25" s="25" t="s">
        <v>98</v>
      </c>
      <c r="F25" s="19"/>
      <c r="O25" s="42">
        <v>1</v>
      </c>
      <c r="P25" s="75" t="s">
        <v>46</v>
      </c>
      <c r="Q25" s="76"/>
      <c r="R25" s="44">
        <v>0</v>
      </c>
      <c r="S25" s="45">
        <v>3</v>
      </c>
      <c r="T25" s="46">
        <f aca="true" t="shared" si="1" ref="T25:T34">(U25*S25)</f>
        <v>0</v>
      </c>
    </row>
    <row r="26" spans="1:20" ht="24" customHeight="1">
      <c r="A26" s="24">
        <v>25</v>
      </c>
      <c r="B26" s="25" t="s">
        <v>102</v>
      </c>
      <c r="C26" s="25" t="s">
        <v>103</v>
      </c>
      <c r="D26" s="25" t="s">
        <v>12</v>
      </c>
      <c r="E26" s="25" t="s">
        <v>98</v>
      </c>
      <c r="F26" s="19"/>
      <c r="O26" s="49">
        <v>2</v>
      </c>
      <c r="P26" s="77" t="s">
        <v>49</v>
      </c>
      <c r="Q26" s="78"/>
      <c r="R26" s="51">
        <v>0</v>
      </c>
      <c r="S26" s="52">
        <v>3</v>
      </c>
      <c r="T26" s="53">
        <f t="shared" si="1"/>
        <v>0</v>
      </c>
    </row>
    <row r="27" spans="1:20" ht="24" customHeight="1">
      <c r="A27" s="24">
        <v>26</v>
      </c>
      <c r="B27" s="25" t="s">
        <v>104</v>
      </c>
      <c r="C27" s="25" t="s">
        <v>105</v>
      </c>
      <c r="D27" s="25" t="s">
        <v>12</v>
      </c>
      <c r="E27" s="25" t="s">
        <v>98</v>
      </c>
      <c r="F27" s="19"/>
      <c r="O27" s="49">
        <v>3</v>
      </c>
      <c r="P27" s="77" t="s">
        <v>57</v>
      </c>
      <c r="Q27" s="78"/>
      <c r="R27" s="51">
        <v>0</v>
      </c>
      <c r="S27" s="52">
        <v>3</v>
      </c>
      <c r="T27" s="53">
        <f t="shared" si="1"/>
        <v>0</v>
      </c>
    </row>
    <row r="28" spans="1:20" ht="24" customHeight="1">
      <c r="A28" s="24">
        <v>27</v>
      </c>
      <c r="B28" s="25" t="s">
        <v>10</v>
      </c>
      <c r="C28" s="25" t="s">
        <v>106</v>
      </c>
      <c r="D28" s="25" t="s">
        <v>12</v>
      </c>
      <c r="E28" s="25" t="s">
        <v>98</v>
      </c>
      <c r="F28" s="19"/>
      <c r="O28" s="49">
        <v>4</v>
      </c>
      <c r="P28" s="77" t="s">
        <v>64</v>
      </c>
      <c r="Q28" s="78"/>
      <c r="R28" s="51">
        <v>0</v>
      </c>
      <c r="S28" s="52">
        <v>4</v>
      </c>
      <c r="T28" s="53">
        <f t="shared" si="1"/>
        <v>0</v>
      </c>
    </row>
    <row r="29" spans="1:20" ht="24" customHeight="1">
      <c r="A29" s="24">
        <v>28</v>
      </c>
      <c r="B29" s="70" t="s">
        <v>107</v>
      </c>
      <c r="C29" s="70" t="s">
        <v>108</v>
      </c>
      <c r="D29" s="70" t="s">
        <v>12</v>
      </c>
      <c r="E29" s="25" t="s">
        <v>98</v>
      </c>
      <c r="F29" s="19"/>
      <c r="O29" s="49">
        <v>5</v>
      </c>
      <c r="P29" s="77" t="s">
        <v>75</v>
      </c>
      <c r="Q29" s="78"/>
      <c r="R29" s="51">
        <v>0</v>
      </c>
      <c r="S29" s="52">
        <v>3</v>
      </c>
      <c r="T29" s="53">
        <f t="shared" si="1"/>
        <v>0</v>
      </c>
    </row>
    <row r="30" spans="1:20" ht="24" customHeight="1">
      <c r="A30" s="24">
        <v>29</v>
      </c>
      <c r="B30" s="79"/>
      <c r="C30" s="79"/>
      <c r="D30" s="80"/>
      <c r="E30" s="81"/>
      <c r="F30" s="19"/>
      <c r="O30" s="49">
        <v>6</v>
      </c>
      <c r="P30" s="77" t="s">
        <v>109</v>
      </c>
      <c r="Q30" s="78"/>
      <c r="R30" s="51">
        <v>0</v>
      </c>
      <c r="S30" s="52">
        <v>3</v>
      </c>
      <c r="T30" s="53">
        <f t="shared" si="1"/>
        <v>0</v>
      </c>
    </row>
    <row r="31" spans="1:20" ht="24" customHeight="1">
      <c r="A31" s="24">
        <v>30</v>
      </c>
      <c r="B31" s="79"/>
      <c r="C31" s="79"/>
      <c r="D31" s="80"/>
      <c r="E31" s="81"/>
      <c r="F31" s="19"/>
      <c r="O31" s="49">
        <v>7</v>
      </c>
      <c r="P31" s="77" t="s">
        <v>110</v>
      </c>
      <c r="Q31" s="78"/>
      <c r="R31" s="51">
        <v>0</v>
      </c>
      <c r="S31" s="52">
        <v>2</v>
      </c>
      <c r="T31" s="53">
        <f t="shared" si="1"/>
        <v>0</v>
      </c>
    </row>
    <row r="32" spans="1:20" ht="24" customHeight="1">
      <c r="A32" s="24">
        <v>31</v>
      </c>
      <c r="B32" s="79"/>
      <c r="C32" s="79"/>
      <c r="D32" s="80"/>
      <c r="E32" s="81"/>
      <c r="F32" s="19"/>
      <c r="O32" s="49">
        <v>8</v>
      </c>
      <c r="P32" s="77" t="s">
        <v>61</v>
      </c>
      <c r="Q32" s="78"/>
      <c r="R32" s="51">
        <v>0</v>
      </c>
      <c r="S32" s="52">
        <v>2</v>
      </c>
      <c r="T32" s="53">
        <f t="shared" si="1"/>
        <v>0</v>
      </c>
    </row>
    <row r="33" spans="1:20" ht="24" customHeight="1">
      <c r="A33" s="24">
        <v>32</v>
      </c>
      <c r="B33" s="79"/>
      <c r="C33" s="79"/>
      <c r="D33" s="80"/>
      <c r="E33" s="81"/>
      <c r="F33" s="19"/>
      <c r="O33" s="49">
        <v>9</v>
      </c>
      <c r="P33" s="77" t="s">
        <v>68</v>
      </c>
      <c r="Q33" s="78"/>
      <c r="R33" s="51">
        <v>0</v>
      </c>
      <c r="S33" s="52">
        <v>3</v>
      </c>
      <c r="T33" s="53">
        <f t="shared" si="1"/>
        <v>0</v>
      </c>
    </row>
    <row r="34" spans="1:20" ht="24" customHeight="1">
      <c r="A34" s="24">
        <v>33</v>
      </c>
      <c r="B34" s="79"/>
      <c r="C34" s="79"/>
      <c r="D34" s="80"/>
      <c r="E34" s="81"/>
      <c r="F34" s="19"/>
      <c r="O34" s="61">
        <v>10</v>
      </c>
      <c r="P34" s="82" t="s">
        <v>79</v>
      </c>
      <c r="Q34" s="83"/>
      <c r="R34" s="63">
        <v>0</v>
      </c>
      <c r="S34" s="64">
        <v>2</v>
      </c>
      <c r="T34" s="65">
        <f t="shared" si="1"/>
        <v>0</v>
      </c>
    </row>
    <row r="35" spans="1:20" ht="24" customHeight="1">
      <c r="A35" s="24">
        <v>34</v>
      </c>
      <c r="B35" s="79"/>
      <c r="C35" s="79"/>
      <c r="D35" s="80"/>
      <c r="E35" s="81"/>
      <c r="F35" s="19"/>
      <c r="O35" s="66"/>
      <c r="P35" s="67" t="s">
        <v>82</v>
      </c>
      <c r="Q35" s="67"/>
      <c r="R35" s="67"/>
      <c r="S35" s="67"/>
      <c r="T35" s="68">
        <f>SUM(T25:T34)</f>
        <v>0</v>
      </c>
    </row>
    <row r="36" spans="1:6" ht="24" customHeight="1">
      <c r="A36" s="24">
        <v>35</v>
      </c>
      <c r="B36" s="79"/>
      <c r="C36" s="79"/>
      <c r="D36" s="80"/>
      <c r="E36" s="81"/>
      <c r="F36" s="19"/>
    </row>
    <row r="37" spans="1:20" ht="24" customHeight="1">
      <c r="A37" s="24">
        <v>36</v>
      </c>
      <c r="B37" s="79"/>
      <c r="C37" s="79"/>
      <c r="D37" s="80"/>
      <c r="E37" s="81"/>
      <c r="F37" s="19"/>
      <c r="O37" s="12" t="s">
        <v>111</v>
      </c>
      <c r="P37" s="12"/>
      <c r="Q37" s="69" t="s">
        <v>8</v>
      </c>
      <c r="R37" s="14" t="s">
        <v>9</v>
      </c>
      <c r="S37" s="15"/>
      <c r="T37" s="16"/>
    </row>
    <row r="38" spans="1:20" ht="24" customHeight="1">
      <c r="A38" s="24">
        <v>37</v>
      </c>
      <c r="B38" s="79"/>
      <c r="C38" s="79"/>
      <c r="D38" s="80"/>
      <c r="E38" s="81"/>
      <c r="F38" s="19"/>
      <c r="O38" s="12"/>
      <c r="P38" s="12"/>
      <c r="Q38" s="69"/>
      <c r="R38" s="22" t="s">
        <v>16</v>
      </c>
      <c r="S38" s="22"/>
      <c r="T38" s="23" t="s">
        <v>112</v>
      </c>
    </row>
    <row r="39" spans="1:20" ht="24" customHeight="1">
      <c r="A39" s="24">
        <v>38</v>
      </c>
      <c r="B39" s="79"/>
      <c r="C39" s="79"/>
      <c r="D39" s="80"/>
      <c r="E39" s="81"/>
      <c r="F39" s="19"/>
      <c r="O39" s="12"/>
      <c r="P39" s="12"/>
      <c r="Q39" s="69"/>
      <c r="R39" s="22" t="s">
        <v>23</v>
      </c>
      <c r="S39" s="22"/>
      <c r="T39" s="23" t="s">
        <v>113</v>
      </c>
    </row>
    <row r="40" spans="1:20" ht="24" customHeight="1">
      <c r="A40" s="24">
        <v>39</v>
      </c>
      <c r="B40" s="79"/>
      <c r="C40" s="79"/>
      <c r="D40" s="80"/>
      <c r="E40" s="81"/>
      <c r="F40" s="19"/>
      <c r="O40" s="12"/>
      <c r="P40" s="12"/>
      <c r="Q40" s="71">
        <v>0</v>
      </c>
      <c r="R40" s="29" t="s">
        <v>30</v>
      </c>
      <c r="S40" s="30"/>
      <c r="T40" s="31" t="s">
        <v>114</v>
      </c>
    </row>
    <row r="41" spans="1:20" ht="24" customHeight="1">
      <c r="A41" s="24">
        <v>40</v>
      </c>
      <c r="B41" s="79"/>
      <c r="C41" s="79"/>
      <c r="D41" s="80"/>
      <c r="E41" s="81"/>
      <c r="F41" s="19"/>
      <c r="O41" s="12"/>
      <c r="P41" s="12"/>
      <c r="Q41" s="72">
        <f>+T53+Q40</f>
        <v>0</v>
      </c>
      <c r="R41" s="84" t="s">
        <v>34</v>
      </c>
      <c r="S41" s="84"/>
      <c r="T41" s="85" t="str">
        <f>IF(T53&gt;255.99,"Výborný",IF(T53&gt;224.99,"Velmi dobrý",IF(T53&gt;191.99,"Dobrý",IF(T53&lt;192,"Nehodnocen"))))</f>
        <v>Nehodnocen</v>
      </c>
    </row>
    <row r="42" spans="1:20" ht="24" customHeight="1">
      <c r="A42" s="24">
        <v>41</v>
      </c>
      <c r="B42" s="79"/>
      <c r="C42" s="79"/>
      <c r="D42" s="80"/>
      <c r="E42" s="81"/>
      <c r="F42" s="19"/>
      <c r="O42" s="86" t="s">
        <v>39</v>
      </c>
      <c r="P42" s="39" t="s">
        <v>40</v>
      </c>
      <c r="Q42" s="39"/>
      <c r="R42" s="37" t="s">
        <v>41</v>
      </c>
      <c r="S42" s="38" t="s">
        <v>42</v>
      </c>
      <c r="T42" s="87" t="s">
        <v>43</v>
      </c>
    </row>
    <row r="43" spans="1:20" ht="24" customHeight="1">
      <c r="A43" s="24">
        <v>42</v>
      </c>
      <c r="B43" s="79"/>
      <c r="C43" s="79"/>
      <c r="D43" s="80"/>
      <c r="E43" s="81"/>
      <c r="F43" s="19"/>
      <c r="O43" s="88">
        <v>1</v>
      </c>
      <c r="P43" s="89" t="s">
        <v>115</v>
      </c>
      <c r="Q43" s="90"/>
      <c r="R43" s="44">
        <v>0</v>
      </c>
      <c r="S43" s="45">
        <v>2</v>
      </c>
      <c r="T43" s="91">
        <f aca="true" t="shared" si="2" ref="T43:T52">(U43*S43)</f>
        <v>0</v>
      </c>
    </row>
    <row r="44" spans="1:20" ht="24" customHeight="1">
      <c r="A44" s="24">
        <v>43</v>
      </c>
      <c r="B44" s="79"/>
      <c r="C44" s="79"/>
      <c r="D44" s="80"/>
      <c r="E44" s="81"/>
      <c r="F44" s="19"/>
      <c r="O44" s="92">
        <v>2</v>
      </c>
      <c r="P44" s="93" t="s">
        <v>116</v>
      </c>
      <c r="Q44" s="94"/>
      <c r="R44" s="51">
        <v>0</v>
      </c>
      <c r="S44" s="52">
        <v>4</v>
      </c>
      <c r="T44" s="95">
        <f t="shared" si="2"/>
        <v>0</v>
      </c>
    </row>
    <row r="45" spans="1:20" ht="24" customHeight="1">
      <c r="A45" s="24">
        <v>44</v>
      </c>
      <c r="B45" s="79"/>
      <c r="C45" s="79"/>
      <c r="D45" s="80"/>
      <c r="E45" s="81"/>
      <c r="F45" s="19"/>
      <c r="O45" s="92">
        <v>3</v>
      </c>
      <c r="P45" s="93" t="s">
        <v>117</v>
      </c>
      <c r="Q45" s="94"/>
      <c r="R45" s="51">
        <v>0</v>
      </c>
      <c r="S45" s="52">
        <v>3</v>
      </c>
      <c r="T45" s="95">
        <f t="shared" si="2"/>
        <v>0</v>
      </c>
    </row>
    <row r="46" spans="1:20" ht="24" customHeight="1">
      <c r="A46" s="24">
        <v>45</v>
      </c>
      <c r="B46" s="79"/>
      <c r="C46" s="79"/>
      <c r="D46" s="80"/>
      <c r="E46" s="81"/>
      <c r="F46" s="19"/>
      <c r="O46" s="92">
        <v>4</v>
      </c>
      <c r="P46" s="93" t="s">
        <v>68</v>
      </c>
      <c r="Q46" s="94"/>
      <c r="R46" s="51">
        <v>0</v>
      </c>
      <c r="S46" s="52">
        <v>4</v>
      </c>
      <c r="T46" s="95">
        <f t="shared" si="2"/>
        <v>0</v>
      </c>
    </row>
    <row r="47" spans="1:20" ht="24" customHeight="1">
      <c r="A47" s="24">
        <v>46</v>
      </c>
      <c r="B47" s="79"/>
      <c r="C47" s="79"/>
      <c r="D47" s="80"/>
      <c r="E47" s="81"/>
      <c r="F47" s="19"/>
      <c r="O47" s="92">
        <v>5</v>
      </c>
      <c r="P47" s="93" t="s">
        <v>118</v>
      </c>
      <c r="Q47" s="94"/>
      <c r="R47" s="51">
        <v>0</v>
      </c>
      <c r="S47" s="52">
        <v>3</v>
      </c>
      <c r="T47" s="95">
        <f t="shared" si="2"/>
        <v>0</v>
      </c>
    </row>
    <row r="48" spans="1:20" ht="24" customHeight="1">
      <c r="A48" s="24">
        <v>47</v>
      </c>
      <c r="B48" s="79"/>
      <c r="C48" s="79"/>
      <c r="D48" s="80"/>
      <c r="E48" s="81"/>
      <c r="F48" s="19"/>
      <c r="O48" s="92">
        <v>6</v>
      </c>
      <c r="P48" s="93" t="s">
        <v>119</v>
      </c>
      <c r="Q48" s="94"/>
      <c r="R48" s="51">
        <v>0</v>
      </c>
      <c r="S48" s="52">
        <v>4</v>
      </c>
      <c r="T48" s="95">
        <f t="shared" si="2"/>
        <v>0</v>
      </c>
    </row>
    <row r="49" spans="1:20" ht="24" customHeight="1">
      <c r="A49" s="24">
        <v>48</v>
      </c>
      <c r="B49" s="79"/>
      <c r="C49" s="79"/>
      <c r="D49" s="80"/>
      <c r="E49" s="81"/>
      <c r="F49" s="19"/>
      <c r="O49" s="92">
        <v>7</v>
      </c>
      <c r="P49" s="93" t="s">
        <v>120</v>
      </c>
      <c r="Q49" s="94"/>
      <c r="R49" s="51">
        <v>0</v>
      </c>
      <c r="S49" s="52">
        <v>4</v>
      </c>
      <c r="T49" s="95">
        <f t="shared" si="2"/>
        <v>0</v>
      </c>
    </row>
    <row r="50" spans="1:20" ht="24" customHeight="1">
      <c r="A50" s="24">
        <v>49</v>
      </c>
      <c r="B50" s="79"/>
      <c r="C50" s="79"/>
      <c r="D50" s="80"/>
      <c r="E50" s="81"/>
      <c r="F50" s="19"/>
      <c r="O50" s="92">
        <v>8</v>
      </c>
      <c r="P50" s="93" t="s">
        <v>121</v>
      </c>
      <c r="Q50" s="94"/>
      <c r="R50" s="51">
        <v>0</v>
      </c>
      <c r="S50" s="52">
        <v>3</v>
      </c>
      <c r="T50" s="95">
        <f t="shared" si="2"/>
        <v>0</v>
      </c>
    </row>
    <row r="51" spans="1:20" ht="24" customHeight="1">
      <c r="A51" s="96">
        <v>50</v>
      </c>
      <c r="B51" s="97"/>
      <c r="C51" s="97"/>
      <c r="D51" s="98"/>
      <c r="E51" s="99"/>
      <c r="F51" s="19"/>
      <c r="O51" s="92">
        <v>9</v>
      </c>
      <c r="P51" s="93" t="s">
        <v>49</v>
      </c>
      <c r="Q51" s="94"/>
      <c r="R51" s="51">
        <v>0</v>
      </c>
      <c r="S51" s="52">
        <v>3</v>
      </c>
      <c r="T51" s="95">
        <f t="shared" si="2"/>
        <v>0</v>
      </c>
    </row>
    <row r="52" spans="15:20" ht="24" customHeight="1">
      <c r="O52" s="100">
        <v>10</v>
      </c>
      <c r="P52" s="101" t="s">
        <v>79</v>
      </c>
      <c r="Q52" s="102"/>
      <c r="R52" s="51">
        <v>0</v>
      </c>
      <c r="S52" s="103">
        <v>2</v>
      </c>
      <c r="T52" s="95">
        <f t="shared" si="2"/>
        <v>0</v>
      </c>
    </row>
    <row r="53" spans="15:20" ht="24" customHeight="1">
      <c r="O53" s="104"/>
      <c r="P53" s="105" t="s">
        <v>82</v>
      </c>
      <c r="Q53" s="105"/>
      <c r="R53" s="105"/>
      <c r="S53" s="105"/>
      <c r="T53" s="106">
        <f>SUM(T43:T52)</f>
        <v>0</v>
      </c>
    </row>
    <row r="54" ht="24" customHeight="1"/>
    <row r="55" spans="15:20" ht="24" customHeight="1">
      <c r="O55" s="12" t="s">
        <v>122</v>
      </c>
      <c r="P55" s="12"/>
      <c r="Q55" s="69" t="s">
        <v>8</v>
      </c>
      <c r="R55" s="14" t="s">
        <v>9</v>
      </c>
      <c r="S55" s="15"/>
      <c r="T55" s="16"/>
    </row>
    <row r="56" spans="15:20" ht="24" customHeight="1">
      <c r="O56" s="12"/>
      <c r="P56" s="12"/>
      <c r="Q56" s="69"/>
      <c r="R56" s="22" t="s">
        <v>16</v>
      </c>
      <c r="S56" s="22"/>
      <c r="T56" s="23" t="s">
        <v>112</v>
      </c>
    </row>
    <row r="57" spans="15:20" ht="24" customHeight="1">
      <c r="O57" s="12"/>
      <c r="P57" s="12"/>
      <c r="Q57" s="69"/>
      <c r="R57" s="22" t="s">
        <v>23</v>
      </c>
      <c r="S57" s="22"/>
      <c r="T57" s="23" t="s">
        <v>113</v>
      </c>
    </row>
    <row r="58" spans="15:20" ht="24" customHeight="1">
      <c r="O58" s="12"/>
      <c r="P58" s="12"/>
      <c r="Q58" s="71">
        <v>0</v>
      </c>
      <c r="R58" s="29" t="s">
        <v>30</v>
      </c>
      <c r="S58" s="30"/>
      <c r="T58" s="31" t="s">
        <v>114</v>
      </c>
    </row>
    <row r="59" spans="15:20" ht="12.75">
      <c r="O59" s="12"/>
      <c r="P59" s="12"/>
      <c r="Q59" s="72">
        <f>+T71+Q58</f>
        <v>0</v>
      </c>
      <c r="R59" s="84" t="s">
        <v>34</v>
      </c>
      <c r="S59" s="84"/>
      <c r="T59" s="85" t="str">
        <f>IF(T71&gt;255.99,"Výborný",IF(T71&gt;224.99,"Velmi dobrý",IF(T71&gt;191.99,"Dobrý",IF(T71&lt;192,"Nehodnocen"))))</f>
        <v>Nehodnocen</v>
      </c>
    </row>
    <row r="60" spans="15:20" ht="19.5" customHeight="1">
      <c r="O60" s="86" t="s">
        <v>39</v>
      </c>
      <c r="P60" s="39" t="s">
        <v>40</v>
      </c>
      <c r="Q60" s="39"/>
      <c r="R60" s="37" t="s">
        <v>41</v>
      </c>
      <c r="S60" s="38" t="s">
        <v>42</v>
      </c>
      <c r="T60" s="87" t="s">
        <v>43</v>
      </c>
    </row>
    <row r="61" spans="6:20" s="107" customFormat="1" ht="19.5" customHeight="1">
      <c r="F61" s="108"/>
      <c r="O61" s="88">
        <v>1</v>
      </c>
      <c r="P61" s="75" t="s">
        <v>46</v>
      </c>
      <c r="Q61" s="109"/>
      <c r="R61" s="110">
        <v>0</v>
      </c>
      <c r="S61" s="111">
        <v>2</v>
      </c>
      <c r="T61" s="112">
        <f aca="true" t="shared" si="3" ref="T61:T70">(U61*S61)</f>
        <v>0</v>
      </c>
    </row>
    <row r="62" spans="6:20" s="107" customFormat="1" ht="19.5" customHeight="1">
      <c r="F62" s="108"/>
      <c r="O62" s="92">
        <v>2</v>
      </c>
      <c r="P62" s="77" t="s">
        <v>123</v>
      </c>
      <c r="Q62" s="113"/>
      <c r="R62" s="114">
        <v>0</v>
      </c>
      <c r="S62" s="115">
        <v>3</v>
      </c>
      <c r="T62" s="116">
        <f t="shared" si="3"/>
        <v>0</v>
      </c>
    </row>
    <row r="63" spans="6:20" s="107" customFormat="1" ht="19.5" customHeight="1">
      <c r="F63" s="108"/>
      <c r="O63" s="92">
        <v>3</v>
      </c>
      <c r="P63" s="77" t="s">
        <v>119</v>
      </c>
      <c r="Q63" s="113"/>
      <c r="R63" s="114">
        <v>0</v>
      </c>
      <c r="S63" s="115">
        <v>4</v>
      </c>
      <c r="T63" s="116">
        <f t="shared" si="3"/>
        <v>0</v>
      </c>
    </row>
    <row r="64" spans="6:20" s="107" customFormat="1" ht="19.5" customHeight="1">
      <c r="F64" s="108"/>
      <c r="O64" s="92">
        <v>4</v>
      </c>
      <c r="P64" s="77" t="s">
        <v>124</v>
      </c>
      <c r="Q64" s="113"/>
      <c r="R64" s="114">
        <v>0</v>
      </c>
      <c r="S64" s="115">
        <v>3</v>
      </c>
      <c r="T64" s="116">
        <f t="shared" si="3"/>
        <v>0</v>
      </c>
    </row>
    <row r="65" spans="6:20" s="107" customFormat="1" ht="19.5" customHeight="1">
      <c r="F65" s="108"/>
      <c r="O65" s="92">
        <v>5</v>
      </c>
      <c r="P65" s="77" t="s">
        <v>117</v>
      </c>
      <c r="Q65" s="113"/>
      <c r="R65" s="114">
        <v>0</v>
      </c>
      <c r="S65" s="115">
        <v>3</v>
      </c>
      <c r="T65" s="116">
        <f t="shared" si="3"/>
        <v>0</v>
      </c>
    </row>
    <row r="66" spans="6:20" s="107" customFormat="1" ht="19.5" customHeight="1">
      <c r="F66" s="108"/>
      <c r="O66" s="92">
        <v>6</v>
      </c>
      <c r="P66" s="93" t="s">
        <v>68</v>
      </c>
      <c r="Q66" s="117"/>
      <c r="R66" s="114">
        <v>0</v>
      </c>
      <c r="S66" s="115">
        <v>4</v>
      </c>
      <c r="T66" s="116">
        <f t="shared" si="3"/>
        <v>0</v>
      </c>
    </row>
    <row r="67" spans="6:20" s="107" customFormat="1" ht="19.5" customHeight="1">
      <c r="F67" s="108"/>
      <c r="O67" s="92">
        <v>7</v>
      </c>
      <c r="P67" s="77" t="s">
        <v>49</v>
      </c>
      <c r="Q67" s="113"/>
      <c r="R67" s="114">
        <v>0</v>
      </c>
      <c r="S67" s="115">
        <v>3</v>
      </c>
      <c r="T67" s="116">
        <f t="shared" si="3"/>
        <v>0</v>
      </c>
    </row>
    <row r="68" spans="6:20" s="107" customFormat="1" ht="19.5" customHeight="1">
      <c r="F68" s="108"/>
      <c r="O68" s="92">
        <v>8</v>
      </c>
      <c r="P68" s="77" t="s">
        <v>125</v>
      </c>
      <c r="Q68" s="113"/>
      <c r="R68" s="114">
        <v>0</v>
      </c>
      <c r="S68" s="115">
        <v>4</v>
      </c>
      <c r="T68" s="116">
        <f t="shared" si="3"/>
        <v>0</v>
      </c>
    </row>
    <row r="69" spans="6:20" s="107" customFormat="1" ht="19.5" customHeight="1">
      <c r="F69" s="108"/>
      <c r="O69" s="92">
        <v>9</v>
      </c>
      <c r="P69" s="77" t="s">
        <v>120</v>
      </c>
      <c r="Q69" s="113"/>
      <c r="R69" s="114">
        <v>0</v>
      </c>
      <c r="S69" s="115">
        <v>3</v>
      </c>
      <c r="T69" s="116">
        <f t="shared" si="3"/>
        <v>0</v>
      </c>
    </row>
    <row r="70" spans="6:20" s="107" customFormat="1" ht="19.5" customHeight="1">
      <c r="F70" s="108"/>
      <c r="O70" s="100">
        <v>10</v>
      </c>
      <c r="P70" s="118" t="s">
        <v>115</v>
      </c>
      <c r="Q70" s="119"/>
      <c r="R70" s="114">
        <v>0</v>
      </c>
      <c r="S70" s="120">
        <v>3</v>
      </c>
      <c r="T70" s="116">
        <f t="shared" si="3"/>
        <v>0</v>
      </c>
    </row>
    <row r="71" spans="15:20" ht="19.5" customHeight="1">
      <c r="O71" s="104"/>
      <c r="P71" s="105" t="s">
        <v>82</v>
      </c>
      <c r="Q71" s="105"/>
      <c r="R71" s="105"/>
      <c r="S71" s="105"/>
      <c r="T71" s="106">
        <f>SUM(T61:T70)</f>
        <v>0</v>
      </c>
    </row>
  </sheetData>
  <sheetProtection selectLockedCells="1" selectUnlockedCells="1"/>
  <mergeCells count="24">
    <mergeCell ref="O1:P5"/>
    <mergeCell ref="Q1:Q3"/>
    <mergeCell ref="P6:Q6"/>
    <mergeCell ref="P7:Q7"/>
    <mergeCell ref="P8:Q8"/>
    <mergeCell ref="G9:I9"/>
    <mergeCell ref="P9:Q9"/>
    <mergeCell ref="P10:Q10"/>
    <mergeCell ref="P11:Q11"/>
    <mergeCell ref="P12:Q12"/>
    <mergeCell ref="G13:I13"/>
    <mergeCell ref="P13:Q13"/>
    <mergeCell ref="P14:Q14"/>
    <mergeCell ref="P15:Q15"/>
    <mergeCell ref="P16:Q16"/>
    <mergeCell ref="O19:P23"/>
    <mergeCell ref="Q19:Q21"/>
    <mergeCell ref="P24:Q24"/>
    <mergeCell ref="O37:P41"/>
    <mergeCell ref="Q37:Q39"/>
    <mergeCell ref="P42:Q42"/>
    <mergeCell ref="O55:P59"/>
    <mergeCell ref="Q55:Q57"/>
    <mergeCell ref="P60:Q60"/>
  </mergeCells>
  <printOptions/>
  <pageMargins left="0.7875" right="0.7875" top="0.9840277777777777" bottom="0.9840277777777777" header="0.5118055555555555" footer="0.5118055555555555"/>
  <pageSetup horizontalDpi="300" verticalDpi="300" orientation="landscape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5"/>
  </sheetPr>
  <dimension ref="A1:I35"/>
  <sheetViews>
    <sheetView showGridLines="0" workbookViewId="0" topLeftCell="A5">
      <selection activeCell="L13" sqref="L13"/>
    </sheetView>
  </sheetViews>
  <sheetFormatPr defaultColWidth="9.140625" defaultRowHeight="12.75"/>
  <cols>
    <col min="1" max="1" width="28.7109375" style="121" customWidth="1"/>
    <col min="2" max="2" width="6.00390625" style="121" customWidth="1"/>
    <col min="3" max="3" width="39.7109375" style="121" customWidth="1"/>
    <col min="4" max="4" width="15.7109375" style="121" customWidth="1"/>
    <col min="5" max="5" width="13.8515625" style="121" customWidth="1"/>
    <col min="6" max="6" width="6.421875" style="121" customWidth="1"/>
    <col min="7" max="7" width="16.421875" style="121" customWidth="1"/>
    <col min="8" max="8" width="0" style="121" hidden="1" customWidth="1"/>
    <col min="9" max="16384" width="9.140625" style="121" customWidth="1"/>
  </cols>
  <sheetData>
    <row r="1" spans="1:9" ht="12.75">
      <c r="A1" s="205" t="s">
        <v>133</v>
      </c>
      <c r="B1" s="206" t="s">
        <v>134</v>
      </c>
      <c r="C1" s="207" t="str">
        <f>+Vstup!I1</f>
        <v>Klub Obedience CZ</v>
      </c>
      <c r="D1" s="208"/>
      <c r="E1" s="208"/>
      <c r="F1" s="208"/>
      <c r="G1" s="208"/>
      <c r="H1" s="208"/>
      <c r="I1" s="209"/>
    </row>
    <row r="2" spans="1:9" ht="12.75">
      <c r="A2" s="210" t="s">
        <v>135</v>
      </c>
      <c r="B2" s="211" t="s">
        <v>134</v>
      </c>
      <c r="C2" s="212" t="str">
        <f>+Vstup!I2</f>
        <v>5.MR BO a AO</v>
      </c>
      <c r="D2" s="196"/>
      <c r="E2" s="196"/>
      <c r="F2" s="196"/>
      <c r="G2" s="196"/>
      <c r="H2" s="196"/>
      <c r="I2" s="213"/>
    </row>
    <row r="3" spans="1:9" ht="12.75">
      <c r="A3" s="210" t="s">
        <v>136</v>
      </c>
      <c r="B3" s="211" t="s">
        <v>134</v>
      </c>
      <c r="C3" s="214" t="str">
        <f>+Vstup!I3</f>
        <v>13.09.2014</v>
      </c>
      <c r="D3" s="196"/>
      <c r="E3" s="196"/>
      <c r="F3" s="196"/>
      <c r="G3" s="196"/>
      <c r="H3" s="196"/>
      <c r="I3" s="213"/>
    </row>
    <row r="4" spans="1:9" ht="12.75">
      <c r="A4" s="215"/>
      <c r="B4" s="211"/>
      <c r="C4" s="216"/>
      <c r="D4" s="196"/>
      <c r="E4" s="196"/>
      <c r="F4" s="196"/>
      <c r="G4" s="196"/>
      <c r="H4" s="196"/>
      <c r="I4" s="213"/>
    </row>
    <row r="5" spans="1:9" ht="12.75">
      <c r="A5" s="210" t="s">
        <v>137</v>
      </c>
      <c r="B5" s="211" t="s">
        <v>134</v>
      </c>
      <c r="C5" s="217" t="str">
        <f>+Vstup!B9</f>
        <v>Marie Vágenknechtová</v>
      </c>
      <c r="D5" s="196"/>
      <c r="E5" s="196"/>
      <c r="F5" s="196"/>
      <c r="G5" s="196"/>
      <c r="H5" s="196"/>
      <c r="I5" s="213"/>
    </row>
    <row r="6" spans="1:9" ht="12.75">
      <c r="A6" s="210" t="s">
        <v>2</v>
      </c>
      <c r="B6" s="211" t="s">
        <v>134</v>
      </c>
      <c r="C6" s="217" t="str">
        <f>+Vstup!C9</f>
        <v>Alaia Black z Kovárny</v>
      </c>
      <c r="D6" s="196"/>
      <c r="E6" s="196"/>
      <c r="F6" s="196"/>
      <c r="G6" s="196"/>
      <c r="H6" s="196"/>
      <c r="I6" s="213"/>
    </row>
    <row r="7" spans="1:9" ht="12.75">
      <c r="A7" s="210" t="s">
        <v>3</v>
      </c>
      <c r="B7" s="211" t="s">
        <v>134</v>
      </c>
      <c r="C7" s="217" t="str">
        <f>+Vstup!D9</f>
        <v>groenendael</v>
      </c>
      <c r="D7" s="196"/>
      <c r="E7" s="196"/>
      <c r="F7" s="196"/>
      <c r="G7" s="196"/>
      <c r="H7" s="196"/>
      <c r="I7" s="213"/>
    </row>
    <row r="8" spans="1:9" ht="12.75">
      <c r="A8" s="210" t="s">
        <v>4</v>
      </c>
      <c r="B8" s="211" t="s">
        <v>134</v>
      </c>
      <c r="C8" s="217" t="str">
        <f>+Vstup!E9</f>
        <v>OB1</v>
      </c>
      <c r="D8" s="196"/>
      <c r="E8" s="196"/>
      <c r="F8" s="196"/>
      <c r="G8" s="196"/>
      <c r="H8" s="196"/>
      <c r="I8" s="213"/>
    </row>
    <row r="9" spans="1:9" ht="12.75">
      <c r="A9" s="210"/>
      <c r="B9" s="218"/>
      <c r="C9" s="216"/>
      <c r="D9" s="196"/>
      <c r="E9" s="196"/>
      <c r="F9" s="196"/>
      <c r="G9" s="196"/>
      <c r="H9" s="196"/>
      <c r="I9" s="213"/>
    </row>
    <row r="10" spans="1:9" ht="41.25" customHeight="1">
      <c r="A10" s="210" t="s">
        <v>138</v>
      </c>
      <c r="B10" s="211" t="s">
        <v>134</v>
      </c>
      <c r="C10" s="214" t="str">
        <f>+Vstup!I4</f>
        <v>Rudy Cattrysse / Markéta Píšová (OBZ)</v>
      </c>
      <c r="D10" s="219" t="s">
        <v>139</v>
      </c>
      <c r="E10" s="220" t="s">
        <v>9</v>
      </c>
      <c r="F10" s="221"/>
      <c r="G10" s="222"/>
      <c r="H10" s="196"/>
      <c r="I10" s="213"/>
    </row>
    <row r="11" spans="1:9" ht="12.75">
      <c r="A11" s="210"/>
      <c r="B11" s="211"/>
      <c r="C11" s="214"/>
      <c r="D11" s="219"/>
      <c r="E11" s="223" t="s">
        <v>16</v>
      </c>
      <c r="F11" s="224"/>
      <c r="G11" s="225" t="str">
        <f>IF((C8="OBZ"),(Vstup!T2),IF((C8="OB1"),(Vstup!T20),IF((C8="OB2"),(Vstup!T38),IF((C8="OB3"),(Vstup!T56)))))</f>
        <v>280,0 - 224,0</v>
      </c>
      <c r="H11" s="226"/>
      <c r="I11" s="213"/>
    </row>
    <row r="12" spans="1:9" ht="12.75">
      <c r="A12" s="210" t="s">
        <v>140</v>
      </c>
      <c r="B12" s="211" t="s">
        <v>134</v>
      </c>
      <c r="C12" s="212" t="str">
        <f>+Vstup!I6</f>
        <v>Zuzana Coufalová / Hana Böhme (OBZ)</v>
      </c>
      <c r="D12" s="219"/>
      <c r="E12" s="223" t="s">
        <v>23</v>
      </c>
      <c r="F12" s="224"/>
      <c r="G12" s="225" t="str">
        <f>IF((C8="OBZ"),(Vstup!T3),IF((C8="OB1"),(Vstup!T21),IF((C8="OB2"),(Vstup!T39),IF((C8="OB3"),(Vstup!T57)))))</f>
        <v>223,9 - 196,0</v>
      </c>
      <c r="H12" s="196"/>
      <c r="I12" s="213"/>
    </row>
    <row r="13" spans="1:9" ht="12.75">
      <c r="A13" s="210"/>
      <c r="B13" s="211"/>
      <c r="C13" s="212"/>
      <c r="D13" s="157">
        <v>0</v>
      </c>
      <c r="E13" s="227" t="s">
        <v>30</v>
      </c>
      <c r="F13" s="228"/>
      <c r="G13" s="225" t="str">
        <f>IF((C8="OBZ"),(Vstup!T4),IF((C8="OB1"),(Vstup!T22),IF((C8="OB2"),(Vstup!T40),IF((C8="OB3"),(Vstup!T58)))))</f>
        <v>195,9 - 140,0</v>
      </c>
      <c r="H13" s="196"/>
      <c r="I13" s="213"/>
    </row>
    <row r="14" spans="1:9" ht="20.25" customHeight="1">
      <c r="A14" s="229"/>
      <c r="B14" s="230"/>
      <c r="C14" s="212"/>
      <c r="D14" s="231">
        <f>IF(D13="DISK","DISK",(+G26+D13))</f>
        <v>193</v>
      </c>
      <c r="E14" s="232" t="s">
        <v>34</v>
      </c>
      <c r="F14" s="233"/>
      <c r="G14" s="234" t="str">
        <f>IF((C8)="OBZ",(A15),IF((C8)="OB1",(A16),IF((C8)="OB2",(A17),IF((C8)="OB3",(A18)))))</f>
        <v>Dobrý</v>
      </c>
      <c r="H14" s="196"/>
      <c r="I14" s="213"/>
    </row>
    <row r="15" spans="1:9" ht="12.75">
      <c r="A15" s="235" t="str">
        <f>IF(D14="DISK","Diskvalifikace",IF(D14&gt;223.99,"Výborný",IF(D14&gt;195.99,"Velmi dobrý",IF(D14&gt;139.99,"Dobrý",IF(D14&lt;140,"Nehodnocen")))))</f>
        <v>Dobrý</v>
      </c>
      <c r="B15" s="236" t="s">
        <v>39</v>
      </c>
      <c r="C15" s="237" t="s">
        <v>40</v>
      </c>
      <c r="D15" s="237"/>
      <c r="E15" s="238" t="s">
        <v>41</v>
      </c>
      <c r="F15" s="239" t="s">
        <v>42</v>
      </c>
      <c r="G15" s="240" t="s">
        <v>43</v>
      </c>
      <c r="H15" s="196"/>
      <c r="I15" s="213"/>
    </row>
    <row r="16" spans="1:9" ht="14.25" customHeight="1">
      <c r="A16" s="235" t="str">
        <f>IF(D14="DISK","Diskvalifikace",IF(D14&gt;223.99,"Výborný",IF(D14&gt;195.99,"Velmi dobrý",IF(D14&gt;139.99,"Dobrý",IF(D14&lt;140,"Nehodnocen")))))</f>
        <v>Dobrý</v>
      </c>
      <c r="B16" s="241">
        <v>1</v>
      </c>
      <c r="C16" s="242" t="str">
        <f>IF((C8="OBZ"),(Vstup!P7),IF((C8="OB1"),(Vstup!P25),IF((C8="OB2"),(Vstup!P43),IF((C8="OB3"),(Vstup!P61)))))</f>
        <v>Odložení vleže ve skupině</v>
      </c>
      <c r="D16" s="242"/>
      <c r="E16" s="183">
        <v>0</v>
      </c>
      <c r="F16" s="243">
        <f>IF((C8="OBZ"),(Vstup!S7),IF((C8="OB1"),(Vstup!S25),IF((C8="OB2"),(Vstup!S43),IF((C8="OB3"),(Vstup!S61)))))</f>
        <v>3</v>
      </c>
      <c r="G16" s="244">
        <f>E16*F16</f>
        <v>0</v>
      </c>
      <c r="H16" s="245">
        <f aca="true" t="shared" si="0" ref="H16:H25">IF(D16=0,E16*2,D16+E16)/2</f>
        <v>0</v>
      </c>
      <c r="I16" s="213"/>
    </row>
    <row r="17" spans="1:9" ht="14.25" customHeight="1">
      <c r="A17" s="235" t="str">
        <f>IF(D14="DISK","Diskvalifikace",IF(D14&gt;255.99,"Výborný",IF(D14&gt;224.99,"Velmi dobrý",IF(D14&gt;191.99,"Dobrý",IF(D14&lt;192,"Nehodnocen")))))</f>
        <v>Dobrý</v>
      </c>
      <c r="B17" s="246">
        <v>2</v>
      </c>
      <c r="C17" s="247" t="str">
        <f>IF((C8="OBZ"),(Vstup!P8),IF((C8="OB1"),(Vstup!P26),IF((C8="OB2"),(Vstup!P44),IF((C8="OB3"),(Vstup!P62)))))</f>
        <v>Chůze u nohy</v>
      </c>
      <c r="D17" s="247"/>
      <c r="E17" s="267">
        <v>6.5</v>
      </c>
      <c r="F17" s="248">
        <f>IF((C8="OBZ"),(Vstup!S8),IF((C8="OB1"),(Vstup!S26),IF((C8="OB2"),(Vstup!S44),IF((C8="OB3"),(Vstup!S62)))))</f>
        <v>3</v>
      </c>
      <c r="G17" s="249">
        <f>E17*F17</f>
        <v>19.5</v>
      </c>
      <c r="H17" s="245">
        <f t="shared" si="0"/>
        <v>6.5</v>
      </c>
      <c r="I17" s="213"/>
    </row>
    <row r="18" spans="1:9" ht="14.25" customHeight="1">
      <c r="A18" s="235" t="str">
        <f>IF(D14="DISK","Diskvalifikace",IF(D14&gt;255.99,"Výborný",IF(D14&gt;224.99,"Velmi dobrý",IF(D14&gt;191.99,"Dobrý",IF(D14&lt;192,"Nehodnocen")))))</f>
        <v>Dobrý</v>
      </c>
      <c r="B18" s="246">
        <v>3</v>
      </c>
      <c r="C18" s="250" t="str">
        <f>IF((C8="OBZ"),(Vstup!P9),IF((C8="OB1"),(Vstup!P27),IF((C8="OB2"),(Vstup!P45),IF((C8="OB3"),(Vstup!P63)))))</f>
        <v>Přivolání </v>
      </c>
      <c r="D18" s="250"/>
      <c r="E18" s="268">
        <v>8</v>
      </c>
      <c r="F18" s="248">
        <f>IF((C8="OBZ"),(Vstup!S9),IF((C8="OB1"),(Vstup!S27),IF((C8="OB2"),(Vstup!S45),IF((C8="OB3"),(Vstup!S63)))))</f>
        <v>3</v>
      </c>
      <c r="G18" s="251">
        <f>E18*F18</f>
        <v>24</v>
      </c>
      <c r="H18" s="245">
        <f t="shared" si="0"/>
        <v>8</v>
      </c>
      <c r="I18" s="213"/>
    </row>
    <row r="19" spans="1:9" ht="14.25" customHeight="1">
      <c r="A19" s="252"/>
      <c r="B19" s="246">
        <v>4</v>
      </c>
      <c r="C19" s="250" t="str">
        <f>IF((C8="OBZ"),(Vstup!P10),IF((C8="OB1"),(Vstup!P28),IF((C8="OB2"),(Vstup!P46),IF((C8="OB3"),(Vstup!P64)))))</f>
        <v>Vyslání do čtverce </v>
      </c>
      <c r="D19" s="250"/>
      <c r="E19" s="268">
        <v>9</v>
      </c>
      <c r="F19" s="248">
        <f>IF((C8="OBZ"),(Vstup!S10),IF((C8="OB1"),(Vstup!S28),IF((C8="OB2"),(Vstup!S46),IF((C8="OB3"),(Vstup!S64)))))</f>
        <v>4</v>
      </c>
      <c r="G19" s="251">
        <f aca="true" t="shared" si="1" ref="G19:G24">E19*F19</f>
        <v>36</v>
      </c>
      <c r="H19" s="245">
        <f t="shared" si="0"/>
        <v>9</v>
      </c>
      <c r="I19" s="213"/>
    </row>
    <row r="20" spans="1:9" ht="14.25" customHeight="1">
      <c r="A20" s="252"/>
      <c r="B20" s="246">
        <v>5</v>
      </c>
      <c r="C20" s="250" t="str">
        <f>IF((C8="OBZ"),(Vstup!P11),IF((C8="OB1"),(Vstup!P29),IF((C8="OB2"),(Vstup!P47),IF((C8="OB3"),(Vstup!P65)))))</f>
        <v>Skok přes překážku</v>
      </c>
      <c r="D20" s="250"/>
      <c r="E20" s="268">
        <v>9</v>
      </c>
      <c r="F20" s="248">
        <f>IF((C8="OBZ"),(Vstup!S11),IF((C8="OB1"),(Vstup!S29),IF((C8="OB2"),(Vstup!S47),IF((C8="OB3"),(Vstup!S65)))))</f>
        <v>3</v>
      </c>
      <c r="G20" s="251">
        <f t="shared" si="1"/>
        <v>27</v>
      </c>
      <c r="H20" s="245">
        <f t="shared" si="0"/>
        <v>9</v>
      </c>
      <c r="I20" s="213"/>
    </row>
    <row r="21" spans="1:9" ht="14.25" customHeight="1">
      <c r="A21" s="252"/>
      <c r="B21" s="246">
        <v>6</v>
      </c>
      <c r="C21" s="250" t="str">
        <f>IF((C8="OBZ"),(Vstup!P12),IF((C8="OB1"),(Vstup!P30),IF((C8="OB2"),(Vstup!P48),IF((C8="OB3"),(Vstup!P66)))))</f>
        <v>Aport</v>
      </c>
      <c r="D21" s="250"/>
      <c r="E21" s="268">
        <v>8.5</v>
      </c>
      <c r="F21" s="248">
        <f>IF((C8="OBZ"),(Vstup!S12),IF((C8="OB1"),(Vstup!S30),IF((C8="OB2"),(Vstup!S48),IF((C8="OB3"),(Vstup!S66)))))</f>
        <v>3</v>
      </c>
      <c r="G21" s="251">
        <f t="shared" si="1"/>
        <v>25.5</v>
      </c>
      <c r="H21" s="245">
        <f t="shared" si="0"/>
        <v>8.5</v>
      </c>
      <c r="I21" s="213"/>
    </row>
    <row r="22" spans="1:9" ht="14.25" customHeight="1">
      <c r="A22" s="252"/>
      <c r="B22" s="246">
        <v>7</v>
      </c>
      <c r="C22" s="250" t="str">
        <f>IF((C8="OBZ"),(Vstup!P13),IF((C8="OB1"),(Vstup!P31),IF((C8="OB2"),(Vstup!P49),IF((C8="OB3"),(Vstup!P67)))))</f>
        <v>Odložení do stoje za chůze</v>
      </c>
      <c r="D22" s="250"/>
      <c r="E22" s="268">
        <v>8.5</v>
      </c>
      <c r="F22" s="248">
        <f>IF((C8="OBZ"),(Vstup!S13),IF((C8="OB1"),(Vstup!S31),IF((C8="OB2"),(Vstup!S49),IF((C8="OB3"),(Vstup!S67)))))</f>
        <v>2</v>
      </c>
      <c r="G22" s="251">
        <f t="shared" si="1"/>
        <v>17</v>
      </c>
      <c r="H22" s="245">
        <f t="shared" si="0"/>
        <v>8.5</v>
      </c>
      <c r="I22" s="213"/>
    </row>
    <row r="23" spans="1:9" ht="14.25" customHeight="1">
      <c r="A23" s="252"/>
      <c r="B23" s="246">
        <v>8</v>
      </c>
      <c r="C23" s="250" t="str">
        <f>IF((C8="OBZ"),(Vstup!P14),IF((C8="OB1"),(Vstup!P32),IF((C8="OB2"),(Vstup!P50),IF((C8="OB3"),(Vstup!P68)))))</f>
        <v>Odložení do sedu za chůze</v>
      </c>
      <c r="D23" s="250"/>
      <c r="E23" s="268">
        <v>5</v>
      </c>
      <c r="F23" s="248">
        <f>IF((C8="OBZ"),(Vstup!S14),IF((C8="OB1"),(Vstup!S32),IF((C8="OB2"),(Vstup!S50),IF((C8="OB3"),(Vstup!S68)))))</f>
        <v>2</v>
      </c>
      <c r="G23" s="251">
        <f t="shared" si="1"/>
        <v>10</v>
      </c>
      <c r="H23" s="245">
        <f t="shared" si="0"/>
        <v>5</v>
      </c>
      <c r="I23" s="213"/>
    </row>
    <row r="24" spans="1:9" ht="14.25" customHeight="1">
      <c r="A24" s="252"/>
      <c r="B24" s="246">
        <v>9</v>
      </c>
      <c r="C24" s="250" t="str">
        <f>IF((C8="OBZ"),(Vstup!P15),IF((C8="OB1"),(Vstup!P33),IF((C8="OB2"),(Vstup!P51),IF((C8="OB3"),(Vstup!P69)))))</f>
        <v>Ovladatelnost na dálku</v>
      </c>
      <c r="D24" s="250"/>
      <c r="E24" s="268">
        <v>6</v>
      </c>
      <c r="F24" s="248">
        <f>IF((C8="OBZ"),(Vstup!S15),IF((C8="OB1"),(Vstup!S33),IF((C8="OB2"),(Vstup!S51),IF((C8="OB3"),(Vstup!S69)))))</f>
        <v>3</v>
      </c>
      <c r="G24" s="251">
        <f t="shared" si="1"/>
        <v>18</v>
      </c>
      <c r="H24" s="245">
        <f t="shared" si="0"/>
        <v>6</v>
      </c>
      <c r="I24" s="213"/>
    </row>
    <row r="25" spans="1:9" ht="14.25" customHeight="1">
      <c r="A25" s="252"/>
      <c r="B25" s="253">
        <v>10</v>
      </c>
      <c r="C25" s="254" t="str">
        <f>IF((C8="OBZ"),(Vstup!P16),IF((C8="OB1"),(Vstup!P34),IF((C8="OB2"),(Vstup!P52),IF((C8="OB3"),(Vstup!P70)))))</f>
        <v>Všeobecný dojem</v>
      </c>
      <c r="D25" s="254"/>
      <c r="E25" s="269">
        <v>8</v>
      </c>
      <c r="F25" s="255">
        <f>IF((C8="OBZ"),(Vstup!S16),IF((C8="OB1"),(Vstup!S34),IF((C8="OB2"),(Vstup!S52),IF((C8="OB3"),(Vstup!S70)))))</f>
        <v>2</v>
      </c>
      <c r="G25" s="256">
        <f>E25*F25</f>
        <v>16</v>
      </c>
      <c r="H25" s="245">
        <f t="shared" si="0"/>
        <v>8</v>
      </c>
      <c r="I25" s="213"/>
    </row>
    <row r="26" spans="1:9" ht="12.75">
      <c r="A26" s="252"/>
      <c r="B26" s="257"/>
      <c r="C26" s="258" t="s">
        <v>82</v>
      </c>
      <c r="D26" s="258"/>
      <c r="E26" s="258"/>
      <c r="F26" s="258"/>
      <c r="G26" s="259">
        <f>SUM(G16:G25)</f>
        <v>193</v>
      </c>
      <c r="H26" s="260"/>
      <c r="I26" s="213"/>
    </row>
    <row r="27" spans="1:9" ht="12.75">
      <c r="A27" s="261"/>
      <c r="B27" s="262"/>
      <c r="C27" s="263"/>
      <c r="D27" s="263"/>
      <c r="E27" s="263"/>
      <c r="F27" s="263"/>
      <c r="G27" s="264"/>
      <c r="H27" s="265"/>
      <c r="I27" s="266"/>
    </row>
    <row r="28" spans="1:9" ht="12.75">
      <c r="A28" s="196"/>
      <c r="B28" s="197"/>
      <c r="C28" s="198"/>
      <c r="D28" s="198"/>
      <c r="E28" s="198"/>
      <c r="F28" s="198"/>
      <c r="G28" s="199"/>
      <c r="H28" s="196"/>
      <c r="I28" s="196"/>
    </row>
    <row r="29" spans="1:9" ht="12.75">
      <c r="A29" s="196"/>
      <c r="B29" s="197"/>
      <c r="C29" s="198"/>
      <c r="D29" s="198"/>
      <c r="E29" s="198"/>
      <c r="F29" s="198"/>
      <c r="G29" s="199"/>
      <c r="H29" s="196"/>
      <c r="I29" s="196"/>
    </row>
    <row r="30" spans="1:9" ht="12.75">
      <c r="A30" s="196"/>
      <c r="B30" s="197"/>
      <c r="C30" s="198"/>
      <c r="D30" s="198"/>
      <c r="E30" s="198"/>
      <c r="F30" s="198"/>
      <c r="G30" s="199"/>
      <c r="H30" s="196"/>
      <c r="I30" s="196"/>
    </row>
    <row r="31" spans="1:9" ht="12.75">
      <c r="A31" s="196"/>
      <c r="B31" s="197"/>
      <c r="C31" s="198"/>
      <c r="D31" s="198"/>
      <c r="E31" s="198"/>
      <c r="F31" s="198"/>
      <c r="G31" s="199"/>
      <c r="H31" s="196"/>
      <c r="I31" s="196"/>
    </row>
    <row r="32" spans="1:5" ht="12.75">
      <c r="A32" s="200" t="s">
        <v>141</v>
      </c>
      <c r="B32" s="201"/>
      <c r="C32" s="201"/>
      <c r="D32" s="201"/>
      <c r="E32" s="202"/>
    </row>
    <row r="35" spans="1:3" ht="12.75">
      <c r="A35" s="203" t="s">
        <v>142</v>
      </c>
      <c r="B35" s="204"/>
      <c r="C35" s="204"/>
    </row>
  </sheetData>
  <sheetProtection sheet="1"/>
  <mergeCells count="12">
    <mergeCell ref="D10:D12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</mergeCells>
  <printOptions/>
  <pageMargins left="0.7875" right="0.7875" top="0.9847222222222223" bottom="0.9840277777777777" header="0.49236111111111114" footer="0.5118055555555555"/>
  <pageSetup horizontalDpi="300" verticalDpi="300" orientation="landscape" paperSize="9"/>
  <headerFooter alignWithMargins="0">
    <oddHeader>&amp;C&amp;18Výsledkový list OBEDIENCE CZ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5"/>
  </sheetPr>
  <dimension ref="A1:I35"/>
  <sheetViews>
    <sheetView showGridLines="0" workbookViewId="0" topLeftCell="A6">
      <selection activeCell="L19" sqref="L19"/>
    </sheetView>
  </sheetViews>
  <sheetFormatPr defaultColWidth="9.140625" defaultRowHeight="12.75"/>
  <cols>
    <col min="1" max="1" width="28.7109375" style="121" customWidth="1"/>
    <col min="2" max="2" width="6.00390625" style="121" customWidth="1"/>
    <col min="3" max="3" width="39.7109375" style="121" customWidth="1"/>
    <col min="4" max="4" width="15.7109375" style="121" customWidth="1"/>
    <col min="5" max="5" width="13.8515625" style="121" customWidth="1"/>
    <col min="6" max="6" width="6.421875" style="121" customWidth="1"/>
    <col min="7" max="7" width="16.421875" style="121" customWidth="1"/>
    <col min="8" max="8" width="0" style="121" hidden="1" customWidth="1"/>
    <col min="9" max="16384" width="9.140625" style="121" customWidth="1"/>
  </cols>
  <sheetData>
    <row r="1" spans="1:9" ht="12.75">
      <c r="A1" s="205" t="s">
        <v>133</v>
      </c>
      <c r="B1" s="206" t="s">
        <v>134</v>
      </c>
      <c r="C1" s="207" t="str">
        <f>+Vstup!I1</f>
        <v>Klub Obedience CZ</v>
      </c>
      <c r="D1" s="208"/>
      <c r="E1" s="208"/>
      <c r="F1" s="208"/>
      <c r="G1" s="208"/>
      <c r="H1" s="208"/>
      <c r="I1" s="209"/>
    </row>
    <row r="2" spans="1:9" ht="12.75">
      <c r="A2" s="210" t="s">
        <v>135</v>
      </c>
      <c r="B2" s="211" t="s">
        <v>134</v>
      </c>
      <c r="C2" s="212" t="str">
        <f>+Vstup!I2</f>
        <v>5.MR BO a AO</v>
      </c>
      <c r="D2" s="196"/>
      <c r="E2" s="196"/>
      <c r="F2" s="196"/>
      <c r="G2" s="196"/>
      <c r="H2" s="196"/>
      <c r="I2" s="213"/>
    </row>
    <row r="3" spans="1:9" ht="12.75">
      <c r="A3" s="210" t="s">
        <v>136</v>
      </c>
      <c r="B3" s="211" t="s">
        <v>134</v>
      </c>
      <c r="C3" s="214" t="str">
        <f>+Vstup!I3</f>
        <v>13.09.2014</v>
      </c>
      <c r="D3" s="196"/>
      <c r="E3" s="196"/>
      <c r="F3" s="196"/>
      <c r="G3" s="196"/>
      <c r="H3" s="196"/>
      <c r="I3" s="213"/>
    </row>
    <row r="4" spans="1:9" ht="12.75">
      <c r="A4" s="215"/>
      <c r="B4" s="211"/>
      <c r="C4" s="216"/>
      <c r="D4" s="196"/>
      <c r="E4" s="196"/>
      <c r="F4" s="196"/>
      <c r="G4" s="196"/>
      <c r="H4" s="196"/>
      <c r="I4" s="213"/>
    </row>
    <row r="5" spans="1:9" ht="12.75">
      <c r="A5" s="210" t="s">
        <v>137</v>
      </c>
      <c r="B5" s="211" t="s">
        <v>134</v>
      </c>
      <c r="C5" s="217" t="str">
        <f>+Vstup!B10</f>
        <v>Silvie Švagerová</v>
      </c>
      <c r="D5" s="196"/>
      <c r="E5" s="196"/>
      <c r="F5" s="196"/>
      <c r="G5" s="196"/>
      <c r="H5" s="196"/>
      <c r="I5" s="213"/>
    </row>
    <row r="6" spans="1:9" ht="12.75">
      <c r="A6" s="210" t="s">
        <v>2</v>
      </c>
      <c r="B6" s="211" t="s">
        <v>134</v>
      </c>
      <c r="C6" s="217" t="str">
        <f>+Vstup!C10</f>
        <v>BLACK JACK Gitaron</v>
      </c>
      <c r="D6" s="196"/>
      <c r="E6" s="196"/>
      <c r="F6" s="196"/>
      <c r="G6" s="196"/>
      <c r="H6" s="196"/>
      <c r="I6" s="213"/>
    </row>
    <row r="7" spans="1:9" ht="12.75">
      <c r="A7" s="210" t="s">
        <v>3</v>
      </c>
      <c r="B7" s="211" t="s">
        <v>134</v>
      </c>
      <c r="C7" s="217" t="str">
        <f>+Vstup!D10</f>
        <v>australský ovčák</v>
      </c>
      <c r="D7" s="196"/>
      <c r="E7" s="196"/>
      <c r="F7" s="196"/>
      <c r="G7" s="196"/>
      <c r="H7" s="196"/>
      <c r="I7" s="213"/>
    </row>
    <row r="8" spans="1:9" ht="12.75">
      <c r="A8" s="210" t="s">
        <v>4</v>
      </c>
      <c r="B8" s="211" t="s">
        <v>134</v>
      </c>
      <c r="C8" s="217" t="str">
        <f>+Vstup!E10</f>
        <v>OB1</v>
      </c>
      <c r="D8" s="196"/>
      <c r="E8" s="196"/>
      <c r="F8" s="196"/>
      <c r="G8" s="196"/>
      <c r="H8" s="196"/>
      <c r="I8" s="213"/>
    </row>
    <row r="9" spans="1:9" ht="12.75">
      <c r="A9" s="210"/>
      <c r="B9" s="218"/>
      <c r="C9" s="216"/>
      <c r="D9" s="196"/>
      <c r="E9" s="196"/>
      <c r="F9" s="196"/>
      <c r="G9" s="196"/>
      <c r="H9" s="196"/>
      <c r="I9" s="213"/>
    </row>
    <row r="10" spans="1:9" ht="41.25" customHeight="1">
      <c r="A10" s="210" t="s">
        <v>138</v>
      </c>
      <c r="B10" s="211" t="s">
        <v>134</v>
      </c>
      <c r="C10" s="214" t="str">
        <f>+Vstup!I4</f>
        <v>Rudy Cattrysse / Markéta Píšová (OBZ)</v>
      </c>
      <c r="D10" s="219" t="s">
        <v>139</v>
      </c>
      <c r="E10" s="220" t="s">
        <v>9</v>
      </c>
      <c r="F10" s="221"/>
      <c r="G10" s="222"/>
      <c r="H10" s="196"/>
      <c r="I10" s="213"/>
    </row>
    <row r="11" spans="1:9" ht="12.75">
      <c r="A11" s="210"/>
      <c r="B11" s="211"/>
      <c r="C11" s="214"/>
      <c r="D11" s="219"/>
      <c r="E11" s="223" t="s">
        <v>16</v>
      </c>
      <c r="F11" s="224"/>
      <c r="G11" s="225" t="str">
        <f>IF((C8="OBZ"),(Vstup!T2),IF((C8="OB1"),(Vstup!T20),IF((C8="OB2"),(Vstup!T38),IF((C8="OB3"),(Vstup!T56)))))</f>
        <v>280,0 - 224,0</v>
      </c>
      <c r="H11" s="226"/>
      <c r="I11" s="213"/>
    </row>
    <row r="12" spans="1:9" ht="12.75">
      <c r="A12" s="210" t="s">
        <v>140</v>
      </c>
      <c r="B12" s="211" t="s">
        <v>134</v>
      </c>
      <c r="C12" s="212" t="str">
        <f>+Vstup!I6</f>
        <v>Zuzana Coufalová / Hana Böhme (OBZ)</v>
      </c>
      <c r="D12" s="219"/>
      <c r="E12" s="223" t="s">
        <v>23</v>
      </c>
      <c r="F12" s="224"/>
      <c r="G12" s="225" t="str">
        <f>IF((C8="OBZ"),(Vstup!T3),IF((C8="OB1"),(Vstup!T21),IF((C8="OB2"),(Vstup!T39),IF((C8="OB3"),(Vstup!T57)))))</f>
        <v>223,9 - 196,0</v>
      </c>
      <c r="H12" s="196"/>
      <c r="I12" s="213"/>
    </row>
    <row r="13" spans="1:9" ht="12.75">
      <c r="A13" s="210"/>
      <c r="B13" s="211"/>
      <c r="C13" s="212"/>
      <c r="D13" s="157">
        <v>0</v>
      </c>
      <c r="E13" s="227" t="s">
        <v>30</v>
      </c>
      <c r="F13" s="228"/>
      <c r="G13" s="225" t="str">
        <f>IF((C8="OBZ"),(Vstup!T4),IF((C8="OB1"),(Vstup!T22),IF((C8="OB2"),(Vstup!T40),IF((C8="OB3"),(Vstup!T58)))))</f>
        <v>195,9 - 140,0</v>
      </c>
      <c r="H13" s="196"/>
      <c r="I13" s="213"/>
    </row>
    <row r="14" spans="1:9" ht="20.25" customHeight="1">
      <c r="A14" s="229"/>
      <c r="B14" s="230"/>
      <c r="C14" s="212"/>
      <c r="D14" s="231">
        <f>IF(D13="DISK","DISK",(+G26+D13))</f>
        <v>96.5</v>
      </c>
      <c r="E14" s="232" t="s">
        <v>34</v>
      </c>
      <c r="F14" s="233"/>
      <c r="G14" s="234" t="str">
        <f>IF((C8)="OBZ",(A15),IF((C8)="OB1",(A16),IF((C8)="OB2",(A17),IF((C8)="OB3",(A18)))))</f>
        <v>Nehodnocen</v>
      </c>
      <c r="H14" s="196"/>
      <c r="I14" s="213"/>
    </row>
    <row r="15" spans="1:9" ht="12.75">
      <c r="A15" s="235" t="str">
        <f>IF(D14="DISK","Diskvalifikace",IF(D14&gt;223.99,"Výborný",IF(D14&gt;195.99,"Velmi dobrý",IF(D14&gt;139.99,"Dobrý",IF(D14&lt;140,"Nehodnocen")))))</f>
        <v>Nehodnocen</v>
      </c>
      <c r="B15" s="236" t="s">
        <v>39</v>
      </c>
      <c r="C15" s="237" t="s">
        <v>40</v>
      </c>
      <c r="D15" s="237"/>
      <c r="E15" s="238" t="s">
        <v>41</v>
      </c>
      <c r="F15" s="239" t="s">
        <v>42</v>
      </c>
      <c r="G15" s="240" t="s">
        <v>43</v>
      </c>
      <c r="H15" s="196"/>
      <c r="I15" s="213"/>
    </row>
    <row r="16" spans="1:9" ht="14.25" customHeight="1">
      <c r="A16" s="235" t="str">
        <f>IF(D14="DISK","Diskvalifikace",IF(D14&gt;223.99,"Výborný",IF(D14&gt;195.99,"Velmi dobrý",IF(D14&gt;139.99,"Dobrý",IF(D14&lt;140,"Nehodnocen")))))</f>
        <v>Nehodnocen</v>
      </c>
      <c r="B16" s="241">
        <v>1</v>
      </c>
      <c r="C16" s="242" t="str">
        <f>IF((C8="OBZ"),(Vstup!P7),IF((C8="OB1"),(Vstup!P25),IF((C8="OB2"),(Vstup!P43),IF((C8="OB3"),(Vstup!P61)))))</f>
        <v>Odložení vleže ve skupině</v>
      </c>
      <c r="D16" s="242"/>
      <c r="E16" s="170">
        <v>0</v>
      </c>
      <c r="F16" s="243">
        <f>IF((C8="OBZ"),(Vstup!S7),IF((C8="OB1"),(Vstup!S25),IF((C8="OB2"),(Vstup!S43),IF((C8="OB3"),(Vstup!S61)))))</f>
        <v>3</v>
      </c>
      <c r="G16" s="244">
        <f>E16*F16</f>
        <v>0</v>
      </c>
      <c r="H16" s="245">
        <f aca="true" t="shared" si="0" ref="H16:H25">IF(D16=0,E16*2,D16+E16)/2</f>
        <v>0</v>
      </c>
      <c r="I16" s="213"/>
    </row>
    <row r="17" spans="1:9" ht="14.25" customHeight="1">
      <c r="A17" s="235" t="str">
        <f>IF(D14="DISK","Diskvalifikace",IF(D14&gt;255.99,"Výborný",IF(D14&gt;224.99,"Velmi dobrý",IF(D14&gt;191.99,"Dobrý",IF(D14&lt;192,"Nehodnocen")))))</f>
        <v>Nehodnocen</v>
      </c>
      <c r="B17" s="246">
        <v>2</v>
      </c>
      <c r="C17" s="247" t="str">
        <f>IF((C8="OBZ"),(Vstup!P8),IF((C8="OB1"),(Vstup!P26),IF((C8="OB2"),(Vstup!P44),IF((C8="OB3"),(Vstup!P62)))))</f>
        <v>Chůze u nohy</v>
      </c>
      <c r="D17" s="247"/>
      <c r="E17" s="170">
        <v>5</v>
      </c>
      <c r="F17" s="248">
        <f>IF((C8="OBZ"),(Vstup!S8),IF((C8="OB1"),(Vstup!S26),IF((C8="OB2"),(Vstup!S44),IF((C8="OB3"),(Vstup!S62)))))</f>
        <v>3</v>
      </c>
      <c r="G17" s="249">
        <f>E17*F17</f>
        <v>15</v>
      </c>
      <c r="H17" s="245">
        <f t="shared" si="0"/>
        <v>5</v>
      </c>
      <c r="I17" s="213"/>
    </row>
    <row r="18" spans="1:9" ht="14.25" customHeight="1">
      <c r="A18" s="235" t="str">
        <f>IF(D14="DISK","Diskvalifikace",IF(D14&gt;255.99,"Výborný",IF(D14&gt;224.99,"Velmi dobrý",IF(D14&gt;191.99,"Dobrý",IF(D14&lt;192,"Nehodnocen")))))</f>
        <v>Nehodnocen</v>
      </c>
      <c r="B18" s="246">
        <v>3</v>
      </c>
      <c r="C18" s="250" t="str">
        <f>IF((C8="OBZ"),(Vstup!P9),IF((C8="OB1"),(Vstup!P27),IF((C8="OB2"),(Vstup!P45),IF((C8="OB3"),(Vstup!P63)))))</f>
        <v>Přivolání </v>
      </c>
      <c r="D18" s="250"/>
      <c r="E18" s="170">
        <v>7</v>
      </c>
      <c r="F18" s="248">
        <f>IF((C8="OBZ"),(Vstup!S9),IF((C8="OB1"),(Vstup!S27),IF((C8="OB2"),(Vstup!S45),IF((C8="OB3"),(Vstup!S63)))))</f>
        <v>3</v>
      </c>
      <c r="G18" s="251">
        <f>E18*F18</f>
        <v>21</v>
      </c>
      <c r="H18" s="245">
        <f t="shared" si="0"/>
        <v>7</v>
      </c>
      <c r="I18" s="213"/>
    </row>
    <row r="19" spans="1:9" ht="14.25" customHeight="1">
      <c r="A19" s="252"/>
      <c r="B19" s="246">
        <v>4</v>
      </c>
      <c r="C19" s="250" t="str">
        <f>IF((C8="OBZ"),(Vstup!P10),IF((C8="OB1"),(Vstup!P28),IF((C8="OB2"),(Vstup!P46),IF((C8="OB3"),(Vstup!P64)))))</f>
        <v>Vyslání do čtverce </v>
      </c>
      <c r="D19" s="250"/>
      <c r="E19" s="170">
        <v>0</v>
      </c>
      <c r="F19" s="248">
        <f>IF((C8="OBZ"),(Vstup!S10),IF((C8="OB1"),(Vstup!S28),IF((C8="OB2"),(Vstup!S46),IF((C8="OB3"),(Vstup!S64)))))</f>
        <v>4</v>
      </c>
      <c r="G19" s="251">
        <f aca="true" t="shared" si="1" ref="G19:G24">E19*F19</f>
        <v>0</v>
      </c>
      <c r="H19" s="245">
        <f t="shared" si="0"/>
        <v>0</v>
      </c>
      <c r="I19" s="213"/>
    </row>
    <row r="20" spans="1:9" ht="14.25" customHeight="1">
      <c r="A20" s="252"/>
      <c r="B20" s="246">
        <v>5</v>
      </c>
      <c r="C20" s="250" t="str">
        <f>IF((C8="OBZ"),(Vstup!P11),IF((C8="OB1"),(Vstup!P29),IF((C8="OB2"),(Vstup!P47),IF((C8="OB3"),(Vstup!P65)))))</f>
        <v>Skok přes překážku</v>
      </c>
      <c r="D20" s="250"/>
      <c r="E20" s="170">
        <v>5</v>
      </c>
      <c r="F20" s="248">
        <f>IF((C8="OBZ"),(Vstup!S11),IF((C8="OB1"),(Vstup!S29),IF((C8="OB2"),(Vstup!S47),IF((C8="OB3"),(Vstup!S65)))))</f>
        <v>3</v>
      </c>
      <c r="G20" s="251">
        <f t="shared" si="1"/>
        <v>15</v>
      </c>
      <c r="H20" s="245">
        <f t="shared" si="0"/>
        <v>5</v>
      </c>
      <c r="I20" s="213"/>
    </row>
    <row r="21" spans="1:9" ht="14.25" customHeight="1">
      <c r="A21" s="252"/>
      <c r="B21" s="246">
        <v>6</v>
      </c>
      <c r="C21" s="250" t="str">
        <f>IF((C8="OBZ"),(Vstup!P12),IF((C8="OB1"),(Vstup!P30),IF((C8="OB2"),(Vstup!P48),IF((C8="OB3"),(Vstup!P66)))))</f>
        <v>Aport</v>
      </c>
      <c r="D21" s="250"/>
      <c r="E21" s="170">
        <v>5</v>
      </c>
      <c r="F21" s="248">
        <f>IF((C8="OBZ"),(Vstup!S12),IF((C8="OB1"),(Vstup!S30),IF((C8="OB2"),(Vstup!S48),IF((C8="OB3"),(Vstup!S66)))))</f>
        <v>3</v>
      </c>
      <c r="G21" s="251">
        <f t="shared" si="1"/>
        <v>15</v>
      </c>
      <c r="H21" s="245">
        <f t="shared" si="0"/>
        <v>5</v>
      </c>
      <c r="I21" s="213"/>
    </row>
    <row r="22" spans="1:9" ht="14.25" customHeight="1">
      <c r="A22" s="252"/>
      <c r="B22" s="246">
        <v>7</v>
      </c>
      <c r="C22" s="250" t="str">
        <f>IF((C8="OBZ"),(Vstup!P13),IF((C8="OB1"),(Vstup!P31),IF((C8="OB2"),(Vstup!P49),IF((C8="OB3"),(Vstup!P67)))))</f>
        <v>Odložení do stoje za chůze</v>
      </c>
      <c r="D22" s="250"/>
      <c r="E22" s="170">
        <v>0</v>
      </c>
      <c r="F22" s="248">
        <f>IF((C8="OBZ"),(Vstup!S13),IF((C8="OB1"),(Vstup!S31),IF((C8="OB2"),(Vstup!S49),IF((C8="OB3"),(Vstup!S67)))))</f>
        <v>2</v>
      </c>
      <c r="G22" s="251">
        <f t="shared" si="1"/>
        <v>0</v>
      </c>
      <c r="H22" s="245">
        <f t="shared" si="0"/>
        <v>0</v>
      </c>
      <c r="I22" s="213"/>
    </row>
    <row r="23" spans="1:9" ht="14.25" customHeight="1">
      <c r="A23" s="252"/>
      <c r="B23" s="246">
        <v>8</v>
      </c>
      <c r="C23" s="250" t="str">
        <f>IF((C8="OBZ"),(Vstup!P14),IF((C8="OB1"),(Vstup!P32),IF((C8="OB2"),(Vstup!P50),IF((C8="OB3"),(Vstup!P68)))))</f>
        <v>Odložení do sedu za chůze</v>
      </c>
      <c r="D23" s="250"/>
      <c r="E23" s="170">
        <v>0</v>
      </c>
      <c r="F23" s="248">
        <f>IF((C8="OBZ"),(Vstup!S14),IF((C8="OB1"),(Vstup!S32),IF((C8="OB2"),(Vstup!S50),IF((C8="OB3"),(Vstup!S68)))))</f>
        <v>2</v>
      </c>
      <c r="G23" s="251">
        <f t="shared" si="1"/>
        <v>0</v>
      </c>
      <c r="H23" s="245">
        <f t="shared" si="0"/>
        <v>0</v>
      </c>
      <c r="I23" s="213"/>
    </row>
    <row r="24" spans="1:9" ht="14.25" customHeight="1">
      <c r="A24" s="252"/>
      <c r="B24" s="246">
        <v>9</v>
      </c>
      <c r="C24" s="250" t="str">
        <f>IF((C8="OBZ"),(Vstup!P15),IF((C8="OB1"),(Vstup!P33),IF((C8="OB2"),(Vstup!P51),IF((C8="OB3"),(Vstup!P69)))))</f>
        <v>Ovladatelnost na dálku</v>
      </c>
      <c r="D24" s="250"/>
      <c r="E24" s="170">
        <v>5.5</v>
      </c>
      <c r="F24" s="248">
        <f>IF((C8="OBZ"),(Vstup!S15),IF((C8="OB1"),(Vstup!S33),IF((C8="OB2"),(Vstup!S51),IF((C8="OB3"),(Vstup!S69)))))</f>
        <v>3</v>
      </c>
      <c r="G24" s="251">
        <f t="shared" si="1"/>
        <v>16.5</v>
      </c>
      <c r="H24" s="245">
        <f t="shared" si="0"/>
        <v>5.5</v>
      </c>
      <c r="I24" s="213"/>
    </row>
    <row r="25" spans="1:9" ht="14.25" customHeight="1">
      <c r="A25" s="252"/>
      <c r="B25" s="253">
        <v>10</v>
      </c>
      <c r="C25" s="254" t="str">
        <f>IF((C8="OBZ"),(Vstup!P16),IF((C8="OB1"),(Vstup!P34),IF((C8="OB2"),(Vstup!P52),IF((C8="OB3"),(Vstup!P70)))))</f>
        <v>Všeobecný dojem</v>
      </c>
      <c r="D25" s="254"/>
      <c r="E25" s="183">
        <v>7</v>
      </c>
      <c r="F25" s="255">
        <f>IF((C8="OBZ"),(Vstup!S16),IF((C8="OB1"),(Vstup!S34),IF((C8="OB2"),(Vstup!S52),IF((C8="OB3"),(Vstup!S70)))))</f>
        <v>2</v>
      </c>
      <c r="G25" s="256">
        <f>E25*F25</f>
        <v>14</v>
      </c>
      <c r="H25" s="245">
        <f t="shared" si="0"/>
        <v>7</v>
      </c>
      <c r="I25" s="213"/>
    </row>
    <row r="26" spans="1:9" ht="12.75">
      <c r="A26" s="252"/>
      <c r="B26" s="257"/>
      <c r="C26" s="258" t="s">
        <v>82</v>
      </c>
      <c r="D26" s="258"/>
      <c r="E26" s="258"/>
      <c r="F26" s="258"/>
      <c r="G26" s="259">
        <f>SUM(G16:G25)</f>
        <v>96.5</v>
      </c>
      <c r="H26" s="260"/>
      <c r="I26" s="213"/>
    </row>
    <row r="27" spans="1:9" ht="12.75">
      <c r="A27" s="261"/>
      <c r="B27" s="262"/>
      <c r="C27" s="263"/>
      <c r="D27" s="263"/>
      <c r="E27" s="263"/>
      <c r="F27" s="263"/>
      <c r="G27" s="264"/>
      <c r="H27" s="265"/>
      <c r="I27" s="266"/>
    </row>
    <row r="28" spans="1:9" ht="12.75">
      <c r="A28" s="196"/>
      <c r="B28" s="197"/>
      <c r="C28" s="198"/>
      <c r="D28" s="198"/>
      <c r="E28" s="198"/>
      <c r="F28" s="198"/>
      <c r="G28" s="199"/>
      <c r="H28" s="196"/>
      <c r="I28" s="196"/>
    </row>
    <row r="29" spans="1:9" ht="12.75">
      <c r="A29" s="196"/>
      <c r="B29" s="197"/>
      <c r="C29" s="198"/>
      <c r="D29" s="198"/>
      <c r="E29" s="198"/>
      <c r="F29" s="198"/>
      <c r="G29" s="199"/>
      <c r="H29" s="196"/>
      <c r="I29" s="196"/>
    </row>
    <row r="30" spans="1:9" ht="12.75">
      <c r="A30" s="196"/>
      <c r="B30" s="197"/>
      <c r="C30" s="198"/>
      <c r="D30" s="198"/>
      <c r="E30" s="198"/>
      <c r="F30" s="198"/>
      <c r="G30" s="199"/>
      <c r="H30" s="196"/>
      <c r="I30" s="196"/>
    </row>
    <row r="31" spans="1:9" ht="12.75">
      <c r="A31" s="196"/>
      <c r="B31" s="197"/>
      <c r="C31" s="198"/>
      <c r="D31" s="198"/>
      <c r="E31" s="198"/>
      <c r="F31" s="198"/>
      <c r="G31" s="199"/>
      <c r="H31" s="196"/>
      <c r="I31" s="196"/>
    </row>
    <row r="32" spans="1:5" ht="12.75">
      <c r="A32" s="200" t="s">
        <v>141</v>
      </c>
      <c r="B32" s="201"/>
      <c r="C32" s="201"/>
      <c r="D32" s="201"/>
      <c r="E32" s="202"/>
    </row>
    <row r="35" spans="1:3" ht="12.75">
      <c r="A35" s="203" t="s">
        <v>142</v>
      </c>
      <c r="B35" s="204"/>
      <c r="C35" s="204"/>
    </row>
  </sheetData>
  <sheetProtection sheet="1"/>
  <mergeCells count="12">
    <mergeCell ref="D10:D12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</mergeCells>
  <printOptions/>
  <pageMargins left="0.7875" right="0.7875" top="0.9847222222222223" bottom="0.9840277777777777" header="0.49236111111111114" footer="0.5118055555555555"/>
  <pageSetup horizontalDpi="300" verticalDpi="300" orientation="landscape" paperSize="9"/>
  <headerFooter alignWithMargins="0">
    <oddHeader>&amp;C&amp;18Výsledkový list OBEDIENCE CZ</oddHead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5"/>
  </sheetPr>
  <dimension ref="A1:I35"/>
  <sheetViews>
    <sheetView showGridLines="0" workbookViewId="0" topLeftCell="A1">
      <selection activeCell="K12" sqref="K12"/>
    </sheetView>
  </sheetViews>
  <sheetFormatPr defaultColWidth="9.140625" defaultRowHeight="12.75"/>
  <cols>
    <col min="1" max="1" width="28.7109375" style="121" customWidth="1"/>
    <col min="2" max="2" width="6.00390625" style="121" customWidth="1"/>
    <col min="3" max="3" width="39.7109375" style="121" customWidth="1"/>
    <col min="4" max="4" width="15.7109375" style="121" customWidth="1"/>
    <col min="5" max="5" width="13.8515625" style="121" customWidth="1"/>
    <col min="6" max="6" width="6.421875" style="121" customWidth="1"/>
    <col min="7" max="7" width="16.421875" style="121" customWidth="1"/>
    <col min="8" max="8" width="0" style="121" hidden="1" customWidth="1"/>
    <col min="9" max="16384" width="9.140625" style="121" customWidth="1"/>
  </cols>
  <sheetData>
    <row r="1" spans="1:9" ht="12.75">
      <c r="A1" s="205" t="s">
        <v>133</v>
      </c>
      <c r="B1" s="206" t="s">
        <v>134</v>
      </c>
      <c r="C1" s="207" t="str">
        <f>+Vstup!I1</f>
        <v>Klub Obedience CZ</v>
      </c>
      <c r="D1" s="208"/>
      <c r="E1" s="208"/>
      <c r="F1" s="208"/>
      <c r="G1" s="208"/>
      <c r="H1" s="208"/>
      <c r="I1" s="209"/>
    </row>
    <row r="2" spans="1:9" ht="12.75">
      <c r="A2" s="210" t="s">
        <v>135</v>
      </c>
      <c r="B2" s="211" t="s">
        <v>134</v>
      </c>
      <c r="C2" s="212" t="str">
        <f>+Vstup!I2</f>
        <v>5.MR BO a AO</v>
      </c>
      <c r="D2" s="196"/>
      <c r="E2" s="196"/>
      <c r="F2" s="196"/>
      <c r="G2" s="196"/>
      <c r="H2" s="196"/>
      <c r="I2" s="213"/>
    </row>
    <row r="3" spans="1:9" ht="12.75">
      <c r="A3" s="210" t="s">
        <v>136</v>
      </c>
      <c r="B3" s="211" t="s">
        <v>134</v>
      </c>
      <c r="C3" s="214" t="str">
        <f>+Vstup!I3</f>
        <v>13.09.2014</v>
      </c>
      <c r="D3" s="196"/>
      <c r="E3" s="196"/>
      <c r="F3" s="196"/>
      <c r="G3" s="196"/>
      <c r="H3" s="196"/>
      <c r="I3" s="213"/>
    </row>
    <row r="4" spans="1:9" ht="12.75">
      <c r="A4" s="215"/>
      <c r="B4" s="211"/>
      <c r="C4" s="216"/>
      <c r="D4" s="196"/>
      <c r="E4" s="196"/>
      <c r="F4" s="196"/>
      <c r="G4" s="196"/>
      <c r="H4" s="196"/>
      <c r="I4" s="213"/>
    </row>
    <row r="5" spans="1:9" ht="12.75">
      <c r="A5" s="210" t="s">
        <v>137</v>
      </c>
      <c r="B5" s="211" t="s">
        <v>134</v>
      </c>
      <c r="C5" s="217" t="str">
        <f>+Vstup!B11</f>
        <v>Radek Böhme</v>
      </c>
      <c r="D5" s="196"/>
      <c r="E5" s="196"/>
      <c r="F5" s="196"/>
      <c r="G5" s="196"/>
      <c r="H5" s="196"/>
      <c r="I5" s="213"/>
    </row>
    <row r="6" spans="1:9" ht="12.75">
      <c r="A6" s="210" t="s">
        <v>2</v>
      </c>
      <c r="B6" s="211" t="s">
        <v>134</v>
      </c>
      <c r="C6" s="217" t="str">
        <f>+Vstup!C11</f>
        <v>XARIN de Alphaville Bohemia</v>
      </c>
      <c r="D6" s="196"/>
      <c r="E6" s="196"/>
      <c r="F6" s="196"/>
      <c r="G6" s="196"/>
      <c r="H6" s="196"/>
      <c r="I6" s="213"/>
    </row>
    <row r="7" spans="1:9" ht="12.75">
      <c r="A7" s="210" t="s">
        <v>3</v>
      </c>
      <c r="B7" s="211" t="s">
        <v>134</v>
      </c>
      <c r="C7" s="217" t="str">
        <f>+Vstup!D11</f>
        <v>malinois</v>
      </c>
      <c r="D7" s="196"/>
      <c r="E7" s="196"/>
      <c r="F7" s="196"/>
      <c r="G7" s="196"/>
      <c r="H7" s="196"/>
      <c r="I7" s="213"/>
    </row>
    <row r="8" spans="1:9" ht="12.75">
      <c r="A8" s="210" t="s">
        <v>4</v>
      </c>
      <c r="B8" s="211" t="s">
        <v>134</v>
      </c>
      <c r="C8" s="217" t="str">
        <f>+Vstup!E11</f>
        <v>OB1</v>
      </c>
      <c r="D8" s="196"/>
      <c r="E8" s="196"/>
      <c r="F8" s="196"/>
      <c r="G8" s="196"/>
      <c r="H8" s="196"/>
      <c r="I8" s="213"/>
    </row>
    <row r="9" spans="1:9" ht="12.75">
      <c r="A9" s="210"/>
      <c r="B9" s="218"/>
      <c r="C9" s="216"/>
      <c r="D9" s="196"/>
      <c r="E9" s="196"/>
      <c r="F9" s="196"/>
      <c r="G9" s="196"/>
      <c r="H9" s="196"/>
      <c r="I9" s="213"/>
    </row>
    <row r="10" spans="1:9" ht="41.25" customHeight="1">
      <c r="A10" s="210" t="s">
        <v>138</v>
      </c>
      <c r="B10" s="211" t="s">
        <v>134</v>
      </c>
      <c r="C10" s="214" t="str">
        <f>+Vstup!I4</f>
        <v>Rudy Cattrysse / Markéta Píšová (OBZ)</v>
      </c>
      <c r="D10" s="219" t="s">
        <v>139</v>
      </c>
      <c r="E10" s="220" t="s">
        <v>9</v>
      </c>
      <c r="F10" s="221"/>
      <c r="G10" s="222"/>
      <c r="H10" s="196"/>
      <c r="I10" s="213"/>
    </row>
    <row r="11" spans="1:9" ht="12.75">
      <c r="A11" s="210"/>
      <c r="B11" s="211"/>
      <c r="C11" s="214"/>
      <c r="D11" s="219"/>
      <c r="E11" s="223" t="s">
        <v>16</v>
      </c>
      <c r="F11" s="224"/>
      <c r="G11" s="225" t="str">
        <f>IF((C8="OBZ"),(Vstup!T2),IF((C8="OB1"),(Vstup!T20),IF((C8="OB2"),(Vstup!T38),IF((C8="OB3"),(Vstup!T56)))))</f>
        <v>280,0 - 224,0</v>
      </c>
      <c r="H11" s="226"/>
      <c r="I11" s="213"/>
    </row>
    <row r="12" spans="1:9" ht="12.75">
      <c r="A12" s="210" t="s">
        <v>140</v>
      </c>
      <c r="B12" s="211" t="s">
        <v>134</v>
      </c>
      <c r="C12" s="212" t="str">
        <f>+Vstup!I6</f>
        <v>Zuzana Coufalová / Hana Böhme (OBZ)</v>
      </c>
      <c r="D12" s="219"/>
      <c r="E12" s="223" t="s">
        <v>23</v>
      </c>
      <c r="F12" s="224"/>
      <c r="G12" s="225" t="str">
        <f>IF((C8="OBZ"),(Vstup!T3),IF((C8="OB1"),(Vstup!T21),IF((C8="OB2"),(Vstup!T39),IF((C8="OB3"),(Vstup!T57)))))</f>
        <v>223,9 - 196,0</v>
      </c>
      <c r="H12" s="196"/>
      <c r="I12" s="213"/>
    </row>
    <row r="13" spans="1:9" ht="12.75">
      <c r="A13" s="210"/>
      <c r="B13" s="211"/>
      <c r="C13" s="212"/>
      <c r="D13" s="157">
        <v>0</v>
      </c>
      <c r="E13" s="227" t="s">
        <v>30</v>
      </c>
      <c r="F13" s="228"/>
      <c r="G13" s="225" t="str">
        <f>IF((C8="OBZ"),(Vstup!T4),IF((C8="OB1"),(Vstup!T22),IF((C8="OB2"),(Vstup!T40),IF((C8="OB3"),(Vstup!T58)))))</f>
        <v>195,9 - 140,0</v>
      </c>
      <c r="H13" s="196"/>
      <c r="I13" s="213"/>
    </row>
    <row r="14" spans="1:9" ht="20.25" customHeight="1">
      <c r="A14" s="229"/>
      <c r="B14" s="230"/>
      <c r="C14" s="212"/>
      <c r="D14" s="231">
        <f>IF(D13="DISK","DISK",(+G26+D13))</f>
        <v>227.5</v>
      </c>
      <c r="E14" s="232" t="s">
        <v>34</v>
      </c>
      <c r="F14" s="233"/>
      <c r="G14" s="234" t="str">
        <f>IF((C8)="OBZ",(A15),IF((C8)="OB1",(A16),IF((C8)="OB2",(A17),IF((C8)="OB3",(A18)))))</f>
        <v>Výborný</v>
      </c>
      <c r="H14" s="196"/>
      <c r="I14" s="213"/>
    </row>
    <row r="15" spans="1:9" ht="12.75">
      <c r="A15" s="235" t="str">
        <f>IF(D14="DISK","Diskvalifikace",IF(D14&gt;223.99,"Výborný",IF(D14&gt;195.99,"Velmi dobrý",IF(D14&gt;139.99,"Dobrý",IF(D14&lt;140,"Nehodnocen")))))</f>
        <v>Výborný</v>
      </c>
      <c r="B15" s="236" t="s">
        <v>39</v>
      </c>
      <c r="C15" s="237" t="s">
        <v>40</v>
      </c>
      <c r="D15" s="237"/>
      <c r="E15" s="238" t="s">
        <v>41</v>
      </c>
      <c r="F15" s="239" t="s">
        <v>42</v>
      </c>
      <c r="G15" s="240" t="s">
        <v>43</v>
      </c>
      <c r="H15" s="196"/>
      <c r="I15" s="213"/>
    </row>
    <row r="16" spans="1:9" ht="14.25" customHeight="1">
      <c r="A16" s="235" t="str">
        <f>IF(D14="DISK","Diskvalifikace",IF(D14&gt;223.99,"Výborný",IF(D14&gt;195.99,"Velmi dobrý",IF(D14&gt;139.99,"Dobrý",IF(D14&lt;140,"Nehodnocen")))))</f>
        <v>Výborný</v>
      </c>
      <c r="B16" s="241">
        <v>1</v>
      </c>
      <c r="C16" s="242" t="str">
        <f>IF((C8="OBZ"),(Vstup!P7),IF((C8="OB1"),(Vstup!P25),IF((C8="OB2"),(Vstup!P43),IF((C8="OB3"),(Vstup!P61)))))</f>
        <v>Odložení vleže ve skupině</v>
      </c>
      <c r="D16" s="242"/>
      <c r="E16" s="170">
        <v>10</v>
      </c>
      <c r="F16" s="243">
        <f>IF((C8="OBZ"),(Vstup!S7),IF((C8="OB1"),(Vstup!S25),IF((C8="OB2"),(Vstup!S43),IF((C8="OB3"),(Vstup!S61)))))</f>
        <v>3</v>
      </c>
      <c r="G16" s="244">
        <f>E16*F16</f>
        <v>30</v>
      </c>
      <c r="H16" s="245">
        <f aca="true" t="shared" si="0" ref="H16:H25">IF(D16=0,E16*2,D16+E16)/2</f>
        <v>10</v>
      </c>
      <c r="I16" s="213"/>
    </row>
    <row r="17" spans="1:9" ht="14.25" customHeight="1">
      <c r="A17" s="235" t="str">
        <f>IF(D14="DISK","Diskvalifikace",IF(D14&gt;255.99,"Výborný",IF(D14&gt;224.99,"Velmi dobrý",IF(D14&gt;191.99,"Dobrý",IF(D14&lt;192,"Nehodnocen")))))</f>
        <v>Velmi dobrý</v>
      </c>
      <c r="B17" s="246">
        <v>2</v>
      </c>
      <c r="C17" s="247" t="str">
        <f>IF((C8="OBZ"),(Vstup!P8),IF((C8="OB1"),(Vstup!P26),IF((C8="OB2"),(Vstup!P44),IF((C8="OB3"),(Vstup!P62)))))</f>
        <v>Chůze u nohy</v>
      </c>
      <c r="D17" s="247"/>
      <c r="E17" s="170">
        <v>8.5</v>
      </c>
      <c r="F17" s="248">
        <f>IF((C8="OBZ"),(Vstup!S8),IF((C8="OB1"),(Vstup!S26),IF((C8="OB2"),(Vstup!S44),IF((C8="OB3"),(Vstup!S62)))))</f>
        <v>3</v>
      </c>
      <c r="G17" s="249">
        <f>E17*F17</f>
        <v>25.5</v>
      </c>
      <c r="H17" s="245">
        <f t="shared" si="0"/>
        <v>8.5</v>
      </c>
      <c r="I17" s="213"/>
    </row>
    <row r="18" spans="1:9" ht="14.25" customHeight="1">
      <c r="A18" s="235" t="str">
        <f>IF(D14="DISK","Diskvalifikace",IF(D14&gt;255.99,"Výborný",IF(D14&gt;224.99,"Velmi dobrý",IF(D14&gt;191.99,"Dobrý",IF(D14&lt;192,"Nehodnocen")))))</f>
        <v>Velmi dobrý</v>
      </c>
      <c r="B18" s="246">
        <v>3</v>
      </c>
      <c r="C18" s="250" t="str">
        <f>IF((C8="OBZ"),(Vstup!P9),IF((C8="OB1"),(Vstup!P27),IF((C8="OB2"),(Vstup!P45),IF((C8="OB3"),(Vstup!P63)))))</f>
        <v>Přivolání </v>
      </c>
      <c r="D18" s="250"/>
      <c r="E18" s="170">
        <v>8</v>
      </c>
      <c r="F18" s="248">
        <f>IF((C8="OBZ"),(Vstup!S9),IF((C8="OB1"),(Vstup!S27),IF((C8="OB2"),(Vstup!S45),IF((C8="OB3"),(Vstup!S63)))))</f>
        <v>3</v>
      </c>
      <c r="G18" s="251">
        <f>E18*F18</f>
        <v>24</v>
      </c>
      <c r="H18" s="245">
        <f t="shared" si="0"/>
        <v>8</v>
      </c>
      <c r="I18" s="213"/>
    </row>
    <row r="19" spans="1:9" ht="14.25" customHeight="1">
      <c r="A19" s="252"/>
      <c r="B19" s="246">
        <v>4</v>
      </c>
      <c r="C19" s="250" t="str">
        <f>IF((C8="OBZ"),(Vstup!P10),IF((C8="OB1"),(Vstup!P28),IF((C8="OB2"),(Vstup!P46),IF((C8="OB3"),(Vstup!P64)))))</f>
        <v>Vyslání do čtverce </v>
      </c>
      <c r="D19" s="250"/>
      <c r="E19" s="170">
        <v>9</v>
      </c>
      <c r="F19" s="248">
        <f>IF((C8="OBZ"),(Vstup!S10),IF((C8="OB1"),(Vstup!S28),IF((C8="OB2"),(Vstup!S46),IF((C8="OB3"),(Vstup!S64)))))</f>
        <v>4</v>
      </c>
      <c r="G19" s="251">
        <f aca="true" t="shared" si="1" ref="G19:G24">E19*F19</f>
        <v>36</v>
      </c>
      <c r="H19" s="245">
        <f t="shared" si="0"/>
        <v>9</v>
      </c>
      <c r="I19" s="213"/>
    </row>
    <row r="20" spans="1:9" ht="14.25" customHeight="1">
      <c r="A20" s="252"/>
      <c r="B20" s="246">
        <v>5</v>
      </c>
      <c r="C20" s="250" t="str">
        <f>IF((C8="OBZ"),(Vstup!P11),IF((C8="OB1"),(Vstup!P29),IF((C8="OB2"),(Vstup!P47),IF((C8="OB3"),(Vstup!P65)))))</f>
        <v>Skok přes překážku</v>
      </c>
      <c r="D20" s="250"/>
      <c r="E20" s="170">
        <v>9</v>
      </c>
      <c r="F20" s="248">
        <f>IF((C8="OBZ"),(Vstup!S11),IF((C8="OB1"),(Vstup!S29),IF((C8="OB2"),(Vstup!S47),IF((C8="OB3"),(Vstup!S65)))))</f>
        <v>3</v>
      </c>
      <c r="G20" s="251">
        <f t="shared" si="1"/>
        <v>27</v>
      </c>
      <c r="H20" s="245">
        <f t="shared" si="0"/>
        <v>9</v>
      </c>
      <c r="I20" s="213"/>
    </row>
    <row r="21" spans="1:9" ht="14.25" customHeight="1">
      <c r="A21" s="252"/>
      <c r="B21" s="246">
        <v>6</v>
      </c>
      <c r="C21" s="250" t="str">
        <f>IF((C8="OBZ"),(Vstup!P12),IF((C8="OB1"),(Vstup!P30),IF((C8="OB2"),(Vstup!P48),IF((C8="OB3"),(Vstup!P66)))))</f>
        <v>Aport</v>
      </c>
      <c r="D21" s="250"/>
      <c r="E21" s="170">
        <v>10</v>
      </c>
      <c r="F21" s="248">
        <f>IF((C8="OBZ"),(Vstup!S12),IF((C8="OB1"),(Vstup!S30),IF((C8="OB2"),(Vstup!S48),IF((C8="OB3"),(Vstup!S66)))))</f>
        <v>3</v>
      </c>
      <c r="G21" s="251">
        <f t="shared" si="1"/>
        <v>30</v>
      </c>
      <c r="H21" s="245">
        <f t="shared" si="0"/>
        <v>10</v>
      </c>
      <c r="I21" s="213"/>
    </row>
    <row r="22" spans="1:9" ht="14.25" customHeight="1">
      <c r="A22" s="252"/>
      <c r="B22" s="246">
        <v>7</v>
      </c>
      <c r="C22" s="250" t="str">
        <f>IF((C8="OBZ"),(Vstup!P13),IF((C8="OB1"),(Vstup!P31),IF((C8="OB2"),(Vstup!P49),IF((C8="OB3"),(Vstup!P67)))))</f>
        <v>Odložení do stoje za chůze</v>
      </c>
      <c r="D22" s="250"/>
      <c r="E22" s="170">
        <v>9</v>
      </c>
      <c r="F22" s="248">
        <f>IF((C8="OBZ"),(Vstup!S13),IF((C8="OB1"),(Vstup!S31),IF((C8="OB2"),(Vstup!S49),IF((C8="OB3"),(Vstup!S67)))))</f>
        <v>2</v>
      </c>
      <c r="G22" s="251">
        <f t="shared" si="1"/>
        <v>18</v>
      </c>
      <c r="H22" s="245">
        <f t="shared" si="0"/>
        <v>9</v>
      </c>
      <c r="I22" s="213"/>
    </row>
    <row r="23" spans="1:9" ht="14.25" customHeight="1">
      <c r="A23" s="252"/>
      <c r="B23" s="246">
        <v>8</v>
      </c>
      <c r="C23" s="250" t="str">
        <f>IF((C8="OBZ"),(Vstup!P14),IF((C8="OB1"),(Vstup!P32),IF((C8="OB2"),(Vstup!P50),IF((C8="OB3"),(Vstup!P68)))))</f>
        <v>Odložení do sedu za chůze</v>
      </c>
      <c r="D23" s="250"/>
      <c r="E23" s="170">
        <v>9.5</v>
      </c>
      <c r="F23" s="248">
        <f>IF((C8="OBZ"),(Vstup!S14),IF((C8="OB1"),(Vstup!S32),IF((C8="OB2"),(Vstup!S50),IF((C8="OB3"),(Vstup!S68)))))</f>
        <v>2</v>
      </c>
      <c r="G23" s="251">
        <f t="shared" si="1"/>
        <v>19</v>
      </c>
      <c r="H23" s="245">
        <f t="shared" si="0"/>
        <v>9.5</v>
      </c>
      <c r="I23" s="213"/>
    </row>
    <row r="24" spans="1:9" ht="14.25" customHeight="1">
      <c r="A24" s="252"/>
      <c r="B24" s="246">
        <v>9</v>
      </c>
      <c r="C24" s="250" t="str">
        <f>IF((C8="OBZ"),(Vstup!P15),IF((C8="OB1"),(Vstup!P33),IF((C8="OB2"),(Vstup!P51),IF((C8="OB3"),(Vstup!P69)))))</f>
        <v>Ovladatelnost na dálku</v>
      </c>
      <c r="D24" s="250"/>
      <c r="E24" s="170">
        <v>0</v>
      </c>
      <c r="F24" s="248">
        <f>IF((C8="OBZ"),(Vstup!S15),IF((C8="OB1"),(Vstup!S33),IF((C8="OB2"),(Vstup!S51),IF((C8="OB3"),(Vstup!S69)))))</f>
        <v>3</v>
      </c>
      <c r="G24" s="251">
        <f t="shared" si="1"/>
        <v>0</v>
      </c>
      <c r="H24" s="245">
        <f t="shared" si="0"/>
        <v>0</v>
      </c>
      <c r="I24" s="213"/>
    </row>
    <row r="25" spans="1:9" ht="14.25" customHeight="1">
      <c r="A25" s="252"/>
      <c r="B25" s="253">
        <v>10</v>
      </c>
      <c r="C25" s="254" t="str">
        <f>IF((C8="OBZ"),(Vstup!P16),IF((C8="OB1"),(Vstup!P34),IF((C8="OB2"),(Vstup!P52),IF((C8="OB3"),(Vstup!P70)))))</f>
        <v>Všeobecný dojem</v>
      </c>
      <c r="D25" s="254"/>
      <c r="E25" s="183">
        <v>9</v>
      </c>
      <c r="F25" s="255">
        <f>IF((C8="OBZ"),(Vstup!S16),IF((C8="OB1"),(Vstup!S34),IF((C8="OB2"),(Vstup!S52),IF((C8="OB3"),(Vstup!S70)))))</f>
        <v>2</v>
      </c>
      <c r="G25" s="256">
        <f>E25*F25</f>
        <v>18</v>
      </c>
      <c r="H25" s="245">
        <f t="shared" si="0"/>
        <v>9</v>
      </c>
      <c r="I25" s="213"/>
    </row>
    <row r="26" spans="1:9" ht="12.75">
      <c r="A26" s="252"/>
      <c r="B26" s="257"/>
      <c r="C26" s="258" t="s">
        <v>82</v>
      </c>
      <c r="D26" s="258"/>
      <c r="E26" s="258"/>
      <c r="F26" s="258"/>
      <c r="G26" s="259">
        <f>SUM(G16:G25)</f>
        <v>227.5</v>
      </c>
      <c r="H26" s="260"/>
      <c r="I26" s="213"/>
    </row>
    <row r="27" spans="1:9" ht="12.75">
      <c r="A27" s="261"/>
      <c r="B27" s="262"/>
      <c r="C27" s="263"/>
      <c r="D27" s="263"/>
      <c r="E27" s="263"/>
      <c r="F27" s="263"/>
      <c r="G27" s="264"/>
      <c r="H27" s="265"/>
      <c r="I27" s="266"/>
    </row>
    <row r="28" spans="1:9" ht="12.75">
      <c r="A28" s="196"/>
      <c r="B28" s="197"/>
      <c r="C28" s="198"/>
      <c r="D28" s="198"/>
      <c r="E28" s="198"/>
      <c r="F28" s="198"/>
      <c r="G28" s="199"/>
      <c r="H28" s="196"/>
      <c r="I28" s="196"/>
    </row>
    <row r="29" spans="1:9" ht="12.75">
      <c r="A29" s="196"/>
      <c r="B29" s="197"/>
      <c r="C29" s="198"/>
      <c r="D29" s="198"/>
      <c r="E29" s="198"/>
      <c r="F29" s="198"/>
      <c r="G29" s="199"/>
      <c r="H29" s="196"/>
      <c r="I29" s="196"/>
    </row>
    <row r="30" spans="1:9" ht="12.75">
      <c r="A30" s="196"/>
      <c r="B30" s="197"/>
      <c r="C30" s="198"/>
      <c r="D30" s="198"/>
      <c r="E30" s="198"/>
      <c r="F30" s="198"/>
      <c r="G30" s="199"/>
      <c r="H30" s="196"/>
      <c r="I30" s="196"/>
    </row>
    <row r="31" spans="1:9" ht="12.75">
      <c r="A31" s="196"/>
      <c r="B31" s="197"/>
      <c r="C31" s="198"/>
      <c r="D31" s="198"/>
      <c r="E31" s="198"/>
      <c r="F31" s="198"/>
      <c r="G31" s="199"/>
      <c r="H31" s="196"/>
      <c r="I31" s="196"/>
    </row>
    <row r="32" spans="1:5" ht="12.75">
      <c r="A32" s="200" t="s">
        <v>141</v>
      </c>
      <c r="B32" s="201"/>
      <c r="C32" s="201"/>
      <c r="D32" s="201"/>
      <c r="E32" s="202"/>
    </row>
    <row r="35" spans="1:3" ht="12.75">
      <c r="A35" s="203" t="s">
        <v>142</v>
      </c>
      <c r="B35" s="204"/>
      <c r="C35" s="204"/>
    </row>
  </sheetData>
  <sheetProtection sheet="1"/>
  <mergeCells count="12">
    <mergeCell ref="D10:D12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</mergeCells>
  <printOptions/>
  <pageMargins left="0.7875" right="0.7875" top="0.9847222222222223" bottom="0.9840277777777777" header="0.49236111111111114" footer="0.5118055555555555"/>
  <pageSetup horizontalDpi="300" verticalDpi="300" orientation="landscape" paperSize="9"/>
  <headerFooter alignWithMargins="0">
    <oddHeader>&amp;C&amp;18Výsledkový list OBEDIENCE CZ</oddHead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5"/>
  </sheetPr>
  <dimension ref="A1:I35"/>
  <sheetViews>
    <sheetView showGridLines="0" workbookViewId="0" topLeftCell="A6">
      <selection activeCell="E16" sqref="E16"/>
    </sheetView>
  </sheetViews>
  <sheetFormatPr defaultColWidth="9.140625" defaultRowHeight="12.75"/>
  <cols>
    <col min="1" max="1" width="28.7109375" style="121" customWidth="1"/>
    <col min="2" max="2" width="6.00390625" style="121" customWidth="1"/>
    <col min="3" max="3" width="39.7109375" style="121" customWidth="1"/>
    <col min="4" max="4" width="15.7109375" style="121" customWidth="1"/>
    <col min="5" max="5" width="13.8515625" style="121" customWidth="1"/>
    <col min="6" max="6" width="6.421875" style="121" customWidth="1"/>
    <col min="7" max="7" width="16.421875" style="121" customWidth="1"/>
    <col min="8" max="8" width="0" style="121" hidden="1" customWidth="1"/>
    <col min="9" max="16384" width="9.140625" style="121" customWidth="1"/>
  </cols>
  <sheetData>
    <row r="1" spans="1:9" ht="12.75">
      <c r="A1" s="205" t="s">
        <v>133</v>
      </c>
      <c r="B1" s="206" t="s">
        <v>134</v>
      </c>
      <c r="C1" s="207" t="str">
        <f>+Vstup!I1</f>
        <v>Klub Obedience CZ</v>
      </c>
      <c r="D1" s="208"/>
      <c r="E1" s="208"/>
      <c r="F1" s="208"/>
      <c r="G1" s="208"/>
      <c r="H1" s="208"/>
      <c r="I1" s="209"/>
    </row>
    <row r="2" spans="1:9" ht="12.75">
      <c r="A2" s="210" t="s">
        <v>135</v>
      </c>
      <c r="B2" s="211" t="s">
        <v>134</v>
      </c>
      <c r="C2" s="212" t="str">
        <f>+Vstup!I2</f>
        <v>5.MR BO a AO</v>
      </c>
      <c r="D2" s="196"/>
      <c r="E2" s="196"/>
      <c r="F2" s="196"/>
      <c r="G2" s="196"/>
      <c r="H2" s="196"/>
      <c r="I2" s="213"/>
    </row>
    <row r="3" spans="1:9" ht="12.75">
      <c r="A3" s="210" t="s">
        <v>136</v>
      </c>
      <c r="B3" s="211" t="s">
        <v>134</v>
      </c>
      <c r="C3" s="214" t="str">
        <f>+Vstup!I3</f>
        <v>13.09.2014</v>
      </c>
      <c r="D3" s="196"/>
      <c r="E3" s="196"/>
      <c r="F3" s="196"/>
      <c r="G3" s="196"/>
      <c r="H3" s="196"/>
      <c r="I3" s="213"/>
    </row>
    <row r="4" spans="1:9" ht="12.75">
      <c r="A4" s="215"/>
      <c r="B4" s="211"/>
      <c r="C4" s="216"/>
      <c r="D4" s="196"/>
      <c r="E4" s="196"/>
      <c r="F4" s="196"/>
      <c r="G4" s="196"/>
      <c r="H4" s="196"/>
      <c r="I4" s="213"/>
    </row>
    <row r="5" spans="1:9" ht="12.75">
      <c r="A5" s="210" t="s">
        <v>137</v>
      </c>
      <c r="B5" s="211" t="s">
        <v>134</v>
      </c>
      <c r="C5" s="217" t="str">
        <f>+Vstup!B12</f>
        <v>Pavla Husáková</v>
      </c>
      <c r="D5" s="196"/>
      <c r="E5" s="196"/>
      <c r="F5" s="196"/>
      <c r="G5" s="196"/>
      <c r="H5" s="196"/>
      <c r="I5" s="213"/>
    </row>
    <row r="6" spans="1:9" ht="12.75">
      <c r="A6" s="210" t="s">
        <v>2</v>
      </c>
      <c r="B6" s="211" t="s">
        <v>134</v>
      </c>
      <c r="C6" s="217" t="str">
        <f>+Vstup!C12</f>
        <v>Tweed Deabei</v>
      </c>
      <c r="D6" s="196"/>
      <c r="E6" s="196"/>
      <c r="F6" s="196"/>
      <c r="G6" s="196"/>
      <c r="H6" s="196"/>
      <c r="I6" s="213"/>
    </row>
    <row r="7" spans="1:9" ht="12.75">
      <c r="A7" s="210" t="s">
        <v>3</v>
      </c>
      <c r="B7" s="211" t="s">
        <v>134</v>
      </c>
      <c r="C7" s="217" t="str">
        <f>+Vstup!D12</f>
        <v>tervueren</v>
      </c>
      <c r="D7" s="196"/>
      <c r="E7" s="196"/>
      <c r="F7" s="196"/>
      <c r="G7" s="196"/>
      <c r="H7" s="196"/>
      <c r="I7" s="213"/>
    </row>
    <row r="8" spans="1:9" ht="12.75">
      <c r="A8" s="210" t="s">
        <v>4</v>
      </c>
      <c r="B8" s="211" t="s">
        <v>134</v>
      </c>
      <c r="C8" s="217" t="str">
        <f>+Vstup!E12</f>
        <v>OB1</v>
      </c>
      <c r="D8" s="196"/>
      <c r="E8" s="196"/>
      <c r="F8" s="196"/>
      <c r="G8" s="196"/>
      <c r="H8" s="196"/>
      <c r="I8" s="213"/>
    </row>
    <row r="9" spans="1:9" ht="12.75">
      <c r="A9" s="210"/>
      <c r="B9" s="218"/>
      <c r="C9" s="216"/>
      <c r="D9" s="196"/>
      <c r="E9" s="196"/>
      <c r="F9" s="196"/>
      <c r="G9" s="196"/>
      <c r="H9" s="196"/>
      <c r="I9" s="213"/>
    </row>
    <row r="10" spans="1:9" ht="41.25" customHeight="1">
      <c r="A10" s="210" t="s">
        <v>138</v>
      </c>
      <c r="B10" s="211" t="s">
        <v>134</v>
      </c>
      <c r="C10" s="214" t="str">
        <f>+Vstup!I4</f>
        <v>Rudy Cattrysse / Markéta Píšová (OBZ)</v>
      </c>
      <c r="D10" s="219" t="s">
        <v>139</v>
      </c>
      <c r="E10" s="220" t="s">
        <v>9</v>
      </c>
      <c r="F10" s="221"/>
      <c r="G10" s="222"/>
      <c r="H10" s="196"/>
      <c r="I10" s="213"/>
    </row>
    <row r="11" spans="1:9" ht="12.75">
      <c r="A11" s="210"/>
      <c r="B11" s="211"/>
      <c r="C11" s="214"/>
      <c r="D11" s="219"/>
      <c r="E11" s="223" t="s">
        <v>16</v>
      </c>
      <c r="F11" s="224"/>
      <c r="G11" s="225" t="str">
        <f>IF((C8="OBZ"),(Vstup!T2),IF((C8="OB1"),(Vstup!T20),IF((C8="OB2"),(Vstup!T38),IF((C8="OB3"),(Vstup!T56)))))</f>
        <v>280,0 - 224,0</v>
      </c>
      <c r="H11" s="226"/>
      <c r="I11" s="213"/>
    </row>
    <row r="12" spans="1:9" ht="12.75">
      <c r="A12" s="210" t="s">
        <v>140</v>
      </c>
      <c r="B12" s="211" t="s">
        <v>134</v>
      </c>
      <c r="C12" s="212" t="str">
        <f>+Vstup!I6</f>
        <v>Zuzana Coufalová / Hana Böhme (OBZ)</v>
      </c>
      <c r="D12" s="219"/>
      <c r="E12" s="223" t="s">
        <v>23</v>
      </c>
      <c r="F12" s="224"/>
      <c r="G12" s="225" t="str">
        <f>IF((C8="OBZ"),(Vstup!T3),IF((C8="OB1"),(Vstup!T21),IF((C8="OB2"),(Vstup!T39),IF((C8="OB3"),(Vstup!T57)))))</f>
        <v>223,9 - 196,0</v>
      </c>
      <c r="H12" s="196"/>
      <c r="I12" s="213"/>
    </row>
    <row r="13" spans="1:9" ht="12.75">
      <c r="A13" s="210"/>
      <c r="B13" s="211"/>
      <c r="C13" s="212"/>
      <c r="D13" s="157">
        <v>0</v>
      </c>
      <c r="E13" s="227" t="s">
        <v>30</v>
      </c>
      <c r="F13" s="228"/>
      <c r="G13" s="225" t="str">
        <f>IF((C8="OBZ"),(Vstup!T4),IF((C8="OB1"),(Vstup!T22),IF((C8="OB2"),(Vstup!T40),IF((C8="OB3"),(Vstup!T58)))))</f>
        <v>195,9 - 140,0</v>
      </c>
      <c r="H13" s="196"/>
      <c r="I13" s="213"/>
    </row>
    <row r="14" spans="1:9" ht="20.25" customHeight="1">
      <c r="A14" s="229"/>
      <c r="B14" s="230"/>
      <c r="C14" s="212"/>
      <c r="D14" s="231">
        <f>IF(D13="DISK","DISK",(+G26+D13))</f>
        <v>183.5</v>
      </c>
      <c r="E14" s="232" t="s">
        <v>34</v>
      </c>
      <c r="F14" s="233"/>
      <c r="G14" s="234" t="str">
        <f>IF((C8)="OBZ",(A15),IF((C8)="OB1",(A16),IF((C8)="OB2",(A17),IF((C8)="OB3",(A18)))))</f>
        <v>Dobrý</v>
      </c>
      <c r="H14" s="196"/>
      <c r="I14" s="213"/>
    </row>
    <row r="15" spans="1:9" ht="12.75">
      <c r="A15" s="235" t="str">
        <f>IF(D14="DISK","Diskvalifikace",IF(D14&gt;223.99,"Výborný",IF(D14&gt;195.99,"Velmi dobrý",IF(D14&gt;139.99,"Dobrý",IF(D14&lt;140,"Nehodnocen")))))</f>
        <v>Dobrý</v>
      </c>
      <c r="B15" s="236" t="s">
        <v>39</v>
      </c>
      <c r="C15" s="237" t="s">
        <v>40</v>
      </c>
      <c r="D15" s="237"/>
      <c r="E15" s="238" t="s">
        <v>41</v>
      </c>
      <c r="F15" s="239" t="s">
        <v>42</v>
      </c>
      <c r="G15" s="240" t="s">
        <v>43</v>
      </c>
      <c r="H15" s="196"/>
      <c r="I15" s="213"/>
    </row>
    <row r="16" spans="1:9" ht="14.25" customHeight="1">
      <c r="A16" s="235" t="str">
        <f>IF(D14="DISK","Diskvalifikace",IF(D14&gt;223.99,"Výborný",IF(D14&gt;195.99,"Velmi dobrý",IF(D14&gt;139.99,"Dobrý",IF(D14&lt;140,"Nehodnocen")))))</f>
        <v>Dobrý</v>
      </c>
      <c r="B16" s="241">
        <v>1</v>
      </c>
      <c r="C16" s="242" t="str">
        <f>IF((C8="OBZ"),(Vstup!P7),IF((C8="OB1"),(Vstup!P25),IF((C8="OB2"),(Vstup!P43),IF((C8="OB3"),(Vstup!P61)))))</f>
        <v>Odložení vleže ve skupině</v>
      </c>
      <c r="D16" s="242"/>
      <c r="E16" s="170">
        <v>9</v>
      </c>
      <c r="F16" s="243">
        <f>IF((C8="OBZ"),(Vstup!S7),IF((C8="OB1"),(Vstup!S25),IF((C8="OB2"),(Vstup!S43),IF((C8="OB3"),(Vstup!S61)))))</f>
        <v>3</v>
      </c>
      <c r="G16" s="244">
        <f>E16*F16</f>
        <v>27</v>
      </c>
      <c r="H16" s="245">
        <f aca="true" t="shared" si="0" ref="H16:H25">IF(D16=0,E16*2,D16+E16)/2</f>
        <v>9</v>
      </c>
      <c r="I16" s="213"/>
    </row>
    <row r="17" spans="1:9" ht="14.25" customHeight="1">
      <c r="A17" s="235" t="str">
        <f>IF(D14="DISK","Diskvalifikace",IF(D14&gt;255.99,"Výborný",IF(D14&gt;224.99,"Velmi dobrý",IF(D14&gt;191.99,"Dobrý",IF(D14&lt;192,"Nehodnocen")))))</f>
        <v>Nehodnocen</v>
      </c>
      <c r="B17" s="246">
        <v>2</v>
      </c>
      <c r="C17" s="247" t="str">
        <f>IF((C8="OBZ"),(Vstup!P8),IF((C8="OB1"),(Vstup!P26),IF((C8="OB2"),(Vstup!P44),IF((C8="OB3"),(Vstup!P62)))))</f>
        <v>Chůze u nohy</v>
      </c>
      <c r="D17" s="247"/>
      <c r="E17" s="170">
        <v>7</v>
      </c>
      <c r="F17" s="248">
        <f>IF((C8="OBZ"),(Vstup!S8),IF((C8="OB1"),(Vstup!S26),IF((C8="OB2"),(Vstup!S44),IF((C8="OB3"),(Vstup!S62)))))</f>
        <v>3</v>
      </c>
      <c r="G17" s="249">
        <f>E17*F17</f>
        <v>21</v>
      </c>
      <c r="H17" s="245">
        <f t="shared" si="0"/>
        <v>7</v>
      </c>
      <c r="I17" s="213"/>
    </row>
    <row r="18" spans="1:9" ht="14.25" customHeight="1">
      <c r="A18" s="235" t="str">
        <f>IF(D14="DISK","Diskvalifikace",IF(D14&gt;255.99,"Výborný",IF(D14&gt;224.99,"Velmi dobrý",IF(D14&gt;191.99,"Dobrý",IF(D14&lt;192,"Nehodnocen")))))</f>
        <v>Nehodnocen</v>
      </c>
      <c r="B18" s="246">
        <v>3</v>
      </c>
      <c r="C18" s="250" t="str">
        <f>IF((C8="OBZ"),(Vstup!P9),IF((C8="OB1"),(Vstup!P27),IF((C8="OB2"),(Vstup!P45),IF((C8="OB3"),(Vstup!P63)))))</f>
        <v>Přivolání </v>
      </c>
      <c r="D18" s="250"/>
      <c r="E18" s="170">
        <v>9</v>
      </c>
      <c r="F18" s="248">
        <f>IF((C8="OBZ"),(Vstup!S9),IF((C8="OB1"),(Vstup!S27),IF((C8="OB2"),(Vstup!S45),IF((C8="OB3"),(Vstup!S63)))))</f>
        <v>3</v>
      </c>
      <c r="G18" s="251">
        <f>E18*F18</f>
        <v>27</v>
      </c>
      <c r="H18" s="245">
        <f t="shared" si="0"/>
        <v>9</v>
      </c>
      <c r="I18" s="213"/>
    </row>
    <row r="19" spans="1:9" ht="14.25" customHeight="1">
      <c r="A19" s="252"/>
      <c r="B19" s="246">
        <v>4</v>
      </c>
      <c r="C19" s="250" t="str">
        <f>IF((C8="OBZ"),(Vstup!P10),IF((C8="OB1"),(Vstup!P28),IF((C8="OB2"),(Vstup!P46),IF((C8="OB3"),(Vstup!P64)))))</f>
        <v>Vyslání do čtverce </v>
      </c>
      <c r="D19" s="250"/>
      <c r="E19" s="170">
        <v>0</v>
      </c>
      <c r="F19" s="248">
        <f>IF((C8="OBZ"),(Vstup!S10),IF((C8="OB1"),(Vstup!S28),IF((C8="OB2"),(Vstup!S46),IF((C8="OB3"),(Vstup!S64)))))</f>
        <v>4</v>
      </c>
      <c r="G19" s="251">
        <f aca="true" t="shared" si="1" ref="G19:G24">E19*F19</f>
        <v>0</v>
      </c>
      <c r="H19" s="245">
        <f t="shared" si="0"/>
        <v>0</v>
      </c>
      <c r="I19" s="213"/>
    </row>
    <row r="20" spans="1:9" ht="14.25" customHeight="1">
      <c r="A20" s="252"/>
      <c r="B20" s="246">
        <v>5</v>
      </c>
      <c r="C20" s="250" t="str">
        <f>IF((C8="OBZ"),(Vstup!P11),IF((C8="OB1"),(Vstup!P29),IF((C8="OB2"),(Vstup!P47),IF((C8="OB3"),(Vstup!P65)))))</f>
        <v>Skok přes překážku</v>
      </c>
      <c r="D20" s="250"/>
      <c r="E20" s="170">
        <v>8</v>
      </c>
      <c r="F20" s="248">
        <f>IF((C8="OBZ"),(Vstup!S11),IF((C8="OB1"),(Vstup!S29),IF((C8="OB2"),(Vstup!S47),IF((C8="OB3"),(Vstup!S65)))))</f>
        <v>3</v>
      </c>
      <c r="G20" s="251">
        <f t="shared" si="1"/>
        <v>24</v>
      </c>
      <c r="H20" s="245">
        <f t="shared" si="0"/>
        <v>8</v>
      </c>
      <c r="I20" s="213"/>
    </row>
    <row r="21" spans="1:9" ht="14.25" customHeight="1">
      <c r="A21" s="252"/>
      <c r="B21" s="246">
        <v>6</v>
      </c>
      <c r="C21" s="250" t="str">
        <f>IF((C8="OBZ"),(Vstup!P12),IF((C8="OB1"),(Vstup!P30),IF((C8="OB2"),(Vstup!P48),IF((C8="OB3"),(Vstup!P66)))))</f>
        <v>Aport</v>
      </c>
      <c r="D21" s="250"/>
      <c r="E21" s="170">
        <v>8.5</v>
      </c>
      <c r="F21" s="248">
        <f>IF((C8="OBZ"),(Vstup!S12),IF((C8="OB1"),(Vstup!S30),IF((C8="OB2"),(Vstup!S48),IF((C8="OB3"),(Vstup!S66)))))</f>
        <v>3</v>
      </c>
      <c r="G21" s="251">
        <f t="shared" si="1"/>
        <v>25.5</v>
      </c>
      <c r="H21" s="245">
        <f t="shared" si="0"/>
        <v>8.5</v>
      </c>
      <c r="I21" s="213"/>
    </row>
    <row r="22" spans="1:9" ht="14.25" customHeight="1">
      <c r="A22" s="252"/>
      <c r="B22" s="246">
        <v>7</v>
      </c>
      <c r="C22" s="250" t="str">
        <f>IF((C8="OBZ"),(Vstup!P13),IF((C8="OB1"),(Vstup!P31),IF((C8="OB2"),(Vstup!P49),IF((C8="OB3"),(Vstup!P67)))))</f>
        <v>Odložení do stoje za chůze</v>
      </c>
      <c r="D22" s="250"/>
      <c r="E22" s="170">
        <v>9</v>
      </c>
      <c r="F22" s="248">
        <f>IF((C8="OBZ"),(Vstup!S13),IF((C8="OB1"),(Vstup!S31),IF((C8="OB2"),(Vstup!S49),IF((C8="OB3"),(Vstup!S67)))))</f>
        <v>2</v>
      </c>
      <c r="G22" s="251">
        <f t="shared" si="1"/>
        <v>18</v>
      </c>
      <c r="H22" s="245">
        <f t="shared" si="0"/>
        <v>9</v>
      </c>
      <c r="I22" s="213"/>
    </row>
    <row r="23" spans="1:9" ht="14.25" customHeight="1">
      <c r="A23" s="252"/>
      <c r="B23" s="246">
        <v>8</v>
      </c>
      <c r="C23" s="250" t="str">
        <f>IF((C8="OBZ"),(Vstup!P14),IF((C8="OB1"),(Vstup!P32),IF((C8="OB2"),(Vstup!P50),IF((C8="OB3"),(Vstup!P68)))))</f>
        <v>Odložení do sedu za chůze</v>
      </c>
      <c r="D23" s="250"/>
      <c r="E23" s="170">
        <v>0</v>
      </c>
      <c r="F23" s="248">
        <f>IF((C8="OBZ"),(Vstup!S14),IF((C8="OB1"),(Vstup!S32),IF((C8="OB2"),(Vstup!S50),IF((C8="OB3"),(Vstup!S68)))))</f>
        <v>2</v>
      </c>
      <c r="G23" s="251">
        <f t="shared" si="1"/>
        <v>0</v>
      </c>
      <c r="H23" s="245">
        <f t="shared" si="0"/>
        <v>0</v>
      </c>
      <c r="I23" s="213"/>
    </row>
    <row r="24" spans="1:9" ht="14.25" customHeight="1">
      <c r="A24" s="252"/>
      <c r="B24" s="246">
        <v>9</v>
      </c>
      <c r="C24" s="250" t="str">
        <f>IF((C8="OBZ"),(Vstup!P15),IF((C8="OB1"),(Vstup!P33),IF((C8="OB2"),(Vstup!P51),IF((C8="OB3"),(Vstup!P69)))))</f>
        <v>Ovladatelnost na dálku</v>
      </c>
      <c r="D24" s="250"/>
      <c r="E24" s="170">
        <v>8</v>
      </c>
      <c r="F24" s="248">
        <f>IF((C8="OBZ"),(Vstup!S15),IF((C8="OB1"),(Vstup!S33),IF((C8="OB2"),(Vstup!S51),IF((C8="OB3"),(Vstup!S69)))))</f>
        <v>3</v>
      </c>
      <c r="G24" s="251">
        <f t="shared" si="1"/>
        <v>24</v>
      </c>
      <c r="H24" s="245">
        <f t="shared" si="0"/>
        <v>8</v>
      </c>
      <c r="I24" s="213"/>
    </row>
    <row r="25" spans="1:9" ht="14.25" customHeight="1">
      <c r="A25" s="252"/>
      <c r="B25" s="253">
        <v>10</v>
      </c>
      <c r="C25" s="254" t="str">
        <f>IF((C8="OBZ"),(Vstup!P16),IF((C8="OB1"),(Vstup!P34),IF((C8="OB2"),(Vstup!P52),IF((C8="OB3"),(Vstup!P70)))))</f>
        <v>Všeobecný dojem</v>
      </c>
      <c r="D25" s="254"/>
      <c r="E25" s="183">
        <v>8.5</v>
      </c>
      <c r="F25" s="255">
        <f>IF((C8="OBZ"),(Vstup!S16),IF((C8="OB1"),(Vstup!S34),IF((C8="OB2"),(Vstup!S52),IF((C8="OB3"),(Vstup!S70)))))</f>
        <v>2</v>
      </c>
      <c r="G25" s="256">
        <f>E25*F25</f>
        <v>17</v>
      </c>
      <c r="H25" s="245">
        <f t="shared" si="0"/>
        <v>8.5</v>
      </c>
      <c r="I25" s="213"/>
    </row>
    <row r="26" spans="1:9" ht="12.75">
      <c r="A26" s="252"/>
      <c r="B26" s="257"/>
      <c r="C26" s="258" t="s">
        <v>82</v>
      </c>
      <c r="D26" s="258"/>
      <c r="E26" s="258"/>
      <c r="F26" s="258"/>
      <c r="G26" s="259">
        <f>SUM(G16:G25)</f>
        <v>183.5</v>
      </c>
      <c r="H26" s="260"/>
      <c r="I26" s="213"/>
    </row>
    <row r="27" spans="1:9" ht="12.75">
      <c r="A27" s="261"/>
      <c r="B27" s="262"/>
      <c r="C27" s="263"/>
      <c r="D27" s="263"/>
      <c r="E27" s="263"/>
      <c r="F27" s="263"/>
      <c r="G27" s="264"/>
      <c r="H27" s="265"/>
      <c r="I27" s="266"/>
    </row>
    <row r="28" spans="1:9" ht="12.75">
      <c r="A28" s="196"/>
      <c r="B28" s="197"/>
      <c r="C28" s="198"/>
      <c r="D28" s="198"/>
      <c r="E28" s="198"/>
      <c r="F28" s="198"/>
      <c r="G28" s="199"/>
      <c r="H28" s="196"/>
      <c r="I28" s="196"/>
    </row>
    <row r="29" spans="1:9" ht="12.75">
      <c r="A29" s="196"/>
      <c r="B29" s="197"/>
      <c r="C29" s="198"/>
      <c r="D29" s="198"/>
      <c r="E29" s="198"/>
      <c r="F29" s="198"/>
      <c r="G29" s="199"/>
      <c r="H29" s="196"/>
      <c r="I29" s="196"/>
    </row>
    <row r="30" spans="1:9" ht="12.75">
      <c r="A30" s="196"/>
      <c r="B30" s="197"/>
      <c r="C30" s="198"/>
      <c r="D30" s="198"/>
      <c r="E30" s="198"/>
      <c r="F30" s="198"/>
      <c r="G30" s="199"/>
      <c r="H30" s="196"/>
      <c r="I30" s="196"/>
    </row>
    <row r="31" spans="1:9" ht="12.75">
      <c r="A31" s="196"/>
      <c r="B31" s="197"/>
      <c r="C31" s="198"/>
      <c r="D31" s="198"/>
      <c r="E31" s="198"/>
      <c r="F31" s="198"/>
      <c r="G31" s="199"/>
      <c r="H31" s="196"/>
      <c r="I31" s="196"/>
    </row>
    <row r="32" spans="1:5" ht="12.75">
      <c r="A32" s="200" t="s">
        <v>141</v>
      </c>
      <c r="B32" s="201"/>
      <c r="C32" s="201"/>
      <c r="D32" s="201"/>
      <c r="E32" s="202"/>
    </row>
    <row r="35" spans="1:3" ht="12.75">
      <c r="A35" s="203" t="s">
        <v>142</v>
      </c>
      <c r="B35" s="204"/>
      <c r="C35" s="204"/>
    </row>
  </sheetData>
  <sheetProtection sheet="1"/>
  <mergeCells count="12">
    <mergeCell ref="D10:D12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</mergeCells>
  <printOptions/>
  <pageMargins left="0.7875" right="0.7875" top="0.9847222222222223" bottom="0.9840277777777777" header="0.49236111111111114" footer="0.5118055555555555"/>
  <pageSetup horizontalDpi="300" verticalDpi="300" orientation="landscape" paperSize="9"/>
  <headerFooter alignWithMargins="0">
    <oddHeader>&amp;C&amp;18Výsledkový list OBEDIENCE CZ</oddHead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5"/>
  </sheetPr>
  <dimension ref="A1:I35"/>
  <sheetViews>
    <sheetView showGridLines="0" workbookViewId="0" topLeftCell="A1">
      <selection activeCell="M16" sqref="M16"/>
    </sheetView>
  </sheetViews>
  <sheetFormatPr defaultColWidth="9.140625" defaultRowHeight="12.75"/>
  <cols>
    <col min="1" max="1" width="28.7109375" style="121" customWidth="1"/>
    <col min="2" max="2" width="6.00390625" style="121" customWidth="1"/>
    <col min="3" max="3" width="39.7109375" style="121" customWidth="1"/>
    <col min="4" max="4" width="15.7109375" style="121" customWidth="1"/>
    <col min="5" max="5" width="13.8515625" style="121" customWidth="1"/>
    <col min="6" max="6" width="6.421875" style="121" customWidth="1"/>
    <col min="7" max="7" width="16.421875" style="121" customWidth="1"/>
    <col min="8" max="8" width="0" style="121" hidden="1" customWidth="1"/>
    <col min="9" max="16384" width="9.140625" style="121" customWidth="1"/>
  </cols>
  <sheetData>
    <row r="1" spans="1:9" ht="12.75">
      <c r="A1" s="205" t="s">
        <v>133</v>
      </c>
      <c r="B1" s="206" t="s">
        <v>134</v>
      </c>
      <c r="C1" s="207" t="str">
        <f>+Vstup!I1</f>
        <v>Klub Obedience CZ</v>
      </c>
      <c r="D1" s="208"/>
      <c r="E1" s="208"/>
      <c r="F1" s="208"/>
      <c r="G1" s="208"/>
      <c r="H1" s="208"/>
      <c r="I1" s="209"/>
    </row>
    <row r="2" spans="1:9" ht="12.75">
      <c r="A2" s="210" t="s">
        <v>135</v>
      </c>
      <c r="B2" s="211" t="s">
        <v>134</v>
      </c>
      <c r="C2" s="212" t="str">
        <f>+Vstup!I2</f>
        <v>5.MR BO a AO</v>
      </c>
      <c r="D2" s="196"/>
      <c r="E2" s="196"/>
      <c r="F2" s="196"/>
      <c r="G2" s="196"/>
      <c r="H2" s="196"/>
      <c r="I2" s="213"/>
    </row>
    <row r="3" spans="1:9" ht="12.75">
      <c r="A3" s="210" t="s">
        <v>136</v>
      </c>
      <c r="B3" s="211" t="s">
        <v>134</v>
      </c>
      <c r="C3" s="214" t="str">
        <f>+Vstup!I3</f>
        <v>13.09.2014</v>
      </c>
      <c r="D3" s="196"/>
      <c r="E3" s="196"/>
      <c r="F3" s="196"/>
      <c r="G3" s="196"/>
      <c r="H3" s="196"/>
      <c r="I3" s="213"/>
    </row>
    <row r="4" spans="1:9" ht="12.75">
      <c r="A4" s="215"/>
      <c r="B4" s="211"/>
      <c r="C4" s="216"/>
      <c r="D4" s="196"/>
      <c r="E4" s="196"/>
      <c r="F4" s="196"/>
      <c r="G4" s="196"/>
      <c r="H4" s="196"/>
      <c r="I4" s="213"/>
    </row>
    <row r="5" spans="1:9" ht="12.75">
      <c r="A5" s="210" t="s">
        <v>137</v>
      </c>
      <c r="B5" s="211" t="s">
        <v>134</v>
      </c>
      <c r="C5" s="217" t="str">
        <f>+Vstup!B13</f>
        <v>Jiří Kudrlička</v>
      </c>
      <c r="D5" s="196"/>
      <c r="E5" s="196"/>
      <c r="F5" s="196"/>
      <c r="G5" s="196"/>
      <c r="H5" s="196"/>
      <c r="I5" s="213"/>
    </row>
    <row r="6" spans="1:9" ht="12.75">
      <c r="A6" s="210" t="s">
        <v>2</v>
      </c>
      <c r="B6" s="211" t="s">
        <v>134</v>
      </c>
      <c r="C6" s="217" t="str">
        <f>+Vstup!C13</f>
        <v>Hippo Arga-Star</v>
      </c>
      <c r="D6" s="196"/>
      <c r="E6" s="196"/>
      <c r="F6" s="196"/>
      <c r="G6" s="196"/>
      <c r="H6" s="196"/>
      <c r="I6" s="213"/>
    </row>
    <row r="7" spans="1:9" ht="12.75">
      <c r="A7" s="210" t="s">
        <v>3</v>
      </c>
      <c r="B7" s="211" t="s">
        <v>134</v>
      </c>
      <c r="C7" s="217" t="str">
        <f>+Vstup!D13</f>
        <v>malinois</v>
      </c>
      <c r="D7" s="196"/>
      <c r="E7" s="196"/>
      <c r="F7" s="196"/>
      <c r="G7" s="196"/>
      <c r="H7" s="196"/>
      <c r="I7" s="213"/>
    </row>
    <row r="8" spans="1:9" ht="12.75">
      <c r="A8" s="210" t="s">
        <v>4</v>
      </c>
      <c r="B8" s="211" t="s">
        <v>134</v>
      </c>
      <c r="C8" s="217" t="str">
        <f>+Vstup!E13</f>
        <v>OB1</v>
      </c>
      <c r="D8" s="196"/>
      <c r="E8" s="196"/>
      <c r="F8" s="196"/>
      <c r="G8" s="196"/>
      <c r="H8" s="196"/>
      <c r="I8" s="213"/>
    </row>
    <row r="9" spans="1:9" ht="12.75">
      <c r="A9" s="210"/>
      <c r="B9" s="218"/>
      <c r="C9" s="216"/>
      <c r="D9" s="196"/>
      <c r="E9" s="196"/>
      <c r="F9" s="196"/>
      <c r="G9" s="196"/>
      <c r="H9" s="196"/>
      <c r="I9" s="213"/>
    </row>
    <row r="10" spans="1:9" ht="41.25" customHeight="1">
      <c r="A10" s="210" t="s">
        <v>138</v>
      </c>
      <c r="B10" s="211" t="s">
        <v>134</v>
      </c>
      <c r="C10" s="214" t="str">
        <f>+Vstup!I4</f>
        <v>Rudy Cattrysse / Markéta Píšová (OBZ)</v>
      </c>
      <c r="D10" s="219" t="s">
        <v>139</v>
      </c>
      <c r="E10" s="220" t="s">
        <v>9</v>
      </c>
      <c r="F10" s="221"/>
      <c r="G10" s="222"/>
      <c r="H10" s="196"/>
      <c r="I10" s="213"/>
    </row>
    <row r="11" spans="1:9" ht="12.75">
      <c r="A11" s="210"/>
      <c r="B11" s="211"/>
      <c r="C11" s="214"/>
      <c r="D11" s="219"/>
      <c r="E11" s="223" t="s">
        <v>16</v>
      </c>
      <c r="F11" s="224"/>
      <c r="G11" s="225" t="str">
        <f>IF((C8="OBZ"),(Vstup!T2),IF((C8="OB1"),(Vstup!T20),IF((C8="OB2"),(Vstup!T38),IF((C8="OB3"),(Vstup!T56)))))</f>
        <v>280,0 - 224,0</v>
      </c>
      <c r="H11" s="226"/>
      <c r="I11" s="213"/>
    </row>
    <row r="12" spans="1:9" ht="12.75">
      <c r="A12" s="210" t="s">
        <v>140</v>
      </c>
      <c r="B12" s="211" t="s">
        <v>134</v>
      </c>
      <c r="C12" s="212" t="str">
        <f>+Vstup!I6</f>
        <v>Zuzana Coufalová / Hana Böhme (OBZ)</v>
      </c>
      <c r="D12" s="219"/>
      <c r="E12" s="223" t="s">
        <v>23</v>
      </c>
      <c r="F12" s="224"/>
      <c r="G12" s="225" t="str">
        <f>IF((C8="OBZ"),(Vstup!T3),IF((C8="OB1"),(Vstup!T21),IF((C8="OB2"),(Vstup!T39),IF((C8="OB3"),(Vstup!T57)))))</f>
        <v>223,9 - 196,0</v>
      </c>
      <c r="H12" s="196"/>
      <c r="I12" s="213"/>
    </row>
    <row r="13" spans="1:9" ht="12.75">
      <c r="A13" s="210"/>
      <c r="B13" s="211"/>
      <c r="C13" s="212"/>
      <c r="D13" s="157">
        <v>0</v>
      </c>
      <c r="E13" s="227" t="s">
        <v>30</v>
      </c>
      <c r="F13" s="228"/>
      <c r="G13" s="225" t="str">
        <f>IF((C8="OBZ"),(Vstup!T4),IF((C8="OB1"),(Vstup!T22),IF((C8="OB2"),(Vstup!T40),IF((C8="OB3"),(Vstup!T58)))))</f>
        <v>195,9 - 140,0</v>
      </c>
      <c r="H13" s="196"/>
      <c r="I13" s="213"/>
    </row>
    <row r="14" spans="1:9" ht="20.25" customHeight="1">
      <c r="A14" s="229"/>
      <c r="B14" s="230"/>
      <c r="C14" s="212"/>
      <c r="D14" s="231">
        <f>IF(D13="DISK","DISK",(+G26+D13))</f>
        <v>200.5</v>
      </c>
      <c r="E14" s="232" t="s">
        <v>34</v>
      </c>
      <c r="F14" s="233"/>
      <c r="G14" s="234" t="str">
        <f>IF((C8)="OBZ",(A15),IF((C8)="OB1",(A16),IF((C8)="OB2",(A17),IF((C8)="OB3",(A18)))))</f>
        <v>Velmi dobrý</v>
      </c>
      <c r="H14" s="196"/>
      <c r="I14" s="213"/>
    </row>
    <row r="15" spans="1:9" ht="12.75">
      <c r="A15" s="235" t="str">
        <f>IF(D14="DISK","Diskvalifikace",IF(D14&gt;223.99,"Výborný",IF(D14&gt;195.99,"Velmi dobrý",IF(D14&gt;139.99,"Dobrý",IF(D14&lt;140,"Nehodnocen")))))</f>
        <v>Velmi dobrý</v>
      </c>
      <c r="B15" s="236" t="s">
        <v>39</v>
      </c>
      <c r="C15" s="237" t="s">
        <v>40</v>
      </c>
      <c r="D15" s="237"/>
      <c r="E15" s="238" t="s">
        <v>41</v>
      </c>
      <c r="F15" s="239" t="s">
        <v>42</v>
      </c>
      <c r="G15" s="240" t="s">
        <v>43</v>
      </c>
      <c r="H15" s="196"/>
      <c r="I15" s="213"/>
    </row>
    <row r="16" spans="1:9" ht="14.25" customHeight="1">
      <c r="A16" s="235" t="str">
        <f>IF(D14="DISK","Diskvalifikace",IF(D14&gt;223.99,"Výborný",IF(D14&gt;195.99,"Velmi dobrý",IF(D14&gt;139.99,"Dobrý",IF(D14&lt;140,"Nehodnocen")))))</f>
        <v>Velmi dobrý</v>
      </c>
      <c r="B16" s="241">
        <v>1</v>
      </c>
      <c r="C16" s="242" t="str">
        <f>IF((C8="OBZ"),(Vstup!P7),IF((C8="OB1"),(Vstup!P25),IF((C8="OB2"),(Vstup!P43),IF((C8="OB3"),(Vstup!P61)))))</f>
        <v>Odložení vleže ve skupině</v>
      </c>
      <c r="D16" s="242"/>
      <c r="E16" s="170">
        <v>6</v>
      </c>
      <c r="F16" s="243">
        <f>IF((C8="OBZ"),(Vstup!S7),IF((C8="OB1"),(Vstup!S25),IF((C8="OB2"),(Vstup!S43),IF((C8="OB3"),(Vstup!S61)))))</f>
        <v>3</v>
      </c>
      <c r="G16" s="244">
        <f>E16*F16</f>
        <v>18</v>
      </c>
      <c r="H16" s="245">
        <f aca="true" t="shared" si="0" ref="H16:H25">IF(D16=0,E16*2,D16+E16)/2</f>
        <v>6</v>
      </c>
      <c r="I16" s="213"/>
    </row>
    <row r="17" spans="1:9" ht="14.25" customHeight="1">
      <c r="A17" s="235" t="str">
        <f>IF(D14="DISK","Diskvalifikace",IF(D14&gt;255.99,"Výborný",IF(D14&gt;224.99,"Velmi dobrý",IF(D14&gt;191.99,"Dobrý",IF(D14&lt;192,"Nehodnocen")))))</f>
        <v>Dobrý</v>
      </c>
      <c r="B17" s="246">
        <v>2</v>
      </c>
      <c r="C17" s="247" t="str">
        <f>IF((C8="OBZ"),(Vstup!P8),IF((C8="OB1"),(Vstup!P26),IF((C8="OB2"),(Vstup!P44),IF((C8="OB3"),(Vstup!P62)))))</f>
        <v>Chůze u nohy</v>
      </c>
      <c r="D17" s="247"/>
      <c r="E17" s="170">
        <v>7</v>
      </c>
      <c r="F17" s="248">
        <f>IF((C8="OBZ"),(Vstup!S8),IF((C8="OB1"),(Vstup!S26),IF((C8="OB2"),(Vstup!S44),IF((C8="OB3"),(Vstup!S62)))))</f>
        <v>3</v>
      </c>
      <c r="G17" s="249">
        <f>E17*F17</f>
        <v>21</v>
      </c>
      <c r="H17" s="245">
        <f t="shared" si="0"/>
        <v>7</v>
      </c>
      <c r="I17" s="213"/>
    </row>
    <row r="18" spans="1:9" ht="14.25" customHeight="1">
      <c r="A18" s="235" t="str">
        <f>IF(D14="DISK","Diskvalifikace",IF(D14&gt;255.99,"Výborný",IF(D14&gt;224.99,"Velmi dobrý",IF(D14&gt;191.99,"Dobrý",IF(D14&lt;192,"Nehodnocen")))))</f>
        <v>Dobrý</v>
      </c>
      <c r="B18" s="246">
        <v>3</v>
      </c>
      <c r="C18" s="250" t="str">
        <f>IF((C8="OBZ"),(Vstup!P9),IF((C8="OB1"),(Vstup!P27),IF((C8="OB2"),(Vstup!P45),IF((C8="OB3"),(Vstup!P63)))))</f>
        <v>Přivolání </v>
      </c>
      <c r="D18" s="250"/>
      <c r="E18" s="170">
        <v>7.5</v>
      </c>
      <c r="F18" s="248">
        <f>IF((C8="OBZ"),(Vstup!S9),IF((C8="OB1"),(Vstup!S27),IF((C8="OB2"),(Vstup!S45),IF((C8="OB3"),(Vstup!S63)))))</f>
        <v>3</v>
      </c>
      <c r="G18" s="251">
        <f>E18*F18</f>
        <v>22.5</v>
      </c>
      <c r="H18" s="245">
        <f t="shared" si="0"/>
        <v>7.5</v>
      </c>
      <c r="I18" s="213"/>
    </row>
    <row r="19" spans="1:9" ht="14.25" customHeight="1">
      <c r="A19" s="252"/>
      <c r="B19" s="246">
        <v>4</v>
      </c>
      <c r="C19" s="250" t="str">
        <f>IF((C8="OBZ"),(Vstup!P10),IF((C8="OB1"),(Vstup!P28),IF((C8="OB2"),(Vstup!P46),IF((C8="OB3"),(Vstup!P64)))))</f>
        <v>Vyslání do čtverce </v>
      </c>
      <c r="D19" s="250"/>
      <c r="E19" s="170">
        <v>8.5</v>
      </c>
      <c r="F19" s="248">
        <f>IF((C8="OBZ"),(Vstup!S10),IF((C8="OB1"),(Vstup!S28),IF((C8="OB2"),(Vstup!S46),IF((C8="OB3"),(Vstup!S64)))))</f>
        <v>4</v>
      </c>
      <c r="G19" s="251">
        <f aca="true" t="shared" si="1" ref="G19:G24">E19*F19</f>
        <v>34</v>
      </c>
      <c r="H19" s="245">
        <f t="shared" si="0"/>
        <v>8.5</v>
      </c>
      <c r="I19" s="213"/>
    </row>
    <row r="20" spans="1:9" ht="14.25" customHeight="1">
      <c r="A20" s="252"/>
      <c r="B20" s="246">
        <v>5</v>
      </c>
      <c r="C20" s="250" t="str">
        <f>IF((C8="OBZ"),(Vstup!P11),IF((C8="OB1"),(Vstup!P29),IF((C8="OB2"),(Vstup!P47),IF((C8="OB3"),(Vstup!P65)))))</f>
        <v>Skok přes překážku</v>
      </c>
      <c r="D20" s="250"/>
      <c r="E20" s="170">
        <v>5</v>
      </c>
      <c r="F20" s="248">
        <f>IF((C8="OBZ"),(Vstup!S11),IF((C8="OB1"),(Vstup!S29),IF((C8="OB2"),(Vstup!S47),IF((C8="OB3"),(Vstup!S65)))))</f>
        <v>3</v>
      </c>
      <c r="G20" s="251">
        <f t="shared" si="1"/>
        <v>15</v>
      </c>
      <c r="H20" s="245">
        <f t="shared" si="0"/>
        <v>5</v>
      </c>
      <c r="I20" s="213"/>
    </row>
    <row r="21" spans="1:9" ht="14.25" customHeight="1">
      <c r="A21" s="252"/>
      <c r="B21" s="246">
        <v>6</v>
      </c>
      <c r="C21" s="250" t="str">
        <f>IF((C8="OBZ"),(Vstup!P12),IF((C8="OB1"),(Vstup!P30),IF((C8="OB2"),(Vstup!P48),IF((C8="OB3"),(Vstup!P66)))))</f>
        <v>Aport</v>
      </c>
      <c r="D21" s="250"/>
      <c r="E21" s="170">
        <v>6.5</v>
      </c>
      <c r="F21" s="248">
        <f>IF((C8="OBZ"),(Vstup!S12),IF((C8="OB1"),(Vstup!S30),IF((C8="OB2"),(Vstup!S48),IF((C8="OB3"),(Vstup!S66)))))</f>
        <v>3</v>
      </c>
      <c r="G21" s="251">
        <f t="shared" si="1"/>
        <v>19.5</v>
      </c>
      <c r="H21" s="245">
        <f t="shared" si="0"/>
        <v>6.5</v>
      </c>
      <c r="I21" s="213"/>
    </row>
    <row r="22" spans="1:9" ht="14.25" customHeight="1">
      <c r="A22" s="252"/>
      <c r="B22" s="246">
        <v>7</v>
      </c>
      <c r="C22" s="250" t="str">
        <f>IF((C8="OBZ"),(Vstup!P13),IF((C8="OB1"),(Vstup!P31),IF((C8="OB2"),(Vstup!P49),IF((C8="OB3"),(Vstup!P67)))))</f>
        <v>Odložení do stoje za chůze</v>
      </c>
      <c r="D22" s="250"/>
      <c r="E22" s="170">
        <v>8.5</v>
      </c>
      <c r="F22" s="248">
        <f>IF((C8="OBZ"),(Vstup!S13),IF((C8="OB1"),(Vstup!S31),IF((C8="OB2"),(Vstup!S49),IF((C8="OB3"),(Vstup!S67)))))</f>
        <v>2</v>
      </c>
      <c r="G22" s="251">
        <f t="shared" si="1"/>
        <v>17</v>
      </c>
      <c r="H22" s="245">
        <f t="shared" si="0"/>
        <v>8.5</v>
      </c>
      <c r="I22" s="213"/>
    </row>
    <row r="23" spans="1:9" ht="14.25" customHeight="1">
      <c r="A23" s="252"/>
      <c r="B23" s="246">
        <v>8</v>
      </c>
      <c r="C23" s="250" t="str">
        <f>IF((C8="OBZ"),(Vstup!P14),IF((C8="OB1"),(Vstup!P32),IF((C8="OB2"),(Vstup!P50),IF((C8="OB3"),(Vstup!P68)))))</f>
        <v>Odložení do sedu za chůze</v>
      </c>
      <c r="D23" s="250"/>
      <c r="E23" s="170">
        <v>8.5</v>
      </c>
      <c r="F23" s="248">
        <f>IF((C8="OBZ"),(Vstup!S14),IF((C8="OB1"),(Vstup!S32),IF((C8="OB2"),(Vstup!S50),IF((C8="OB3"),(Vstup!S68)))))</f>
        <v>2</v>
      </c>
      <c r="G23" s="251">
        <f t="shared" si="1"/>
        <v>17</v>
      </c>
      <c r="H23" s="245">
        <f t="shared" si="0"/>
        <v>8.5</v>
      </c>
      <c r="I23" s="213"/>
    </row>
    <row r="24" spans="1:9" ht="14.25" customHeight="1">
      <c r="A24" s="252"/>
      <c r="B24" s="246">
        <v>9</v>
      </c>
      <c r="C24" s="250" t="str">
        <f>IF((C8="OBZ"),(Vstup!P15),IF((C8="OB1"),(Vstup!P33),IF((C8="OB2"),(Vstup!P51),IF((C8="OB3"),(Vstup!P69)))))</f>
        <v>Ovladatelnost na dálku</v>
      </c>
      <c r="D24" s="250"/>
      <c r="E24" s="170">
        <v>7.5</v>
      </c>
      <c r="F24" s="248">
        <f>IF((C8="OBZ"),(Vstup!S15),IF((C8="OB1"),(Vstup!S33),IF((C8="OB2"),(Vstup!S51),IF((C8="OB3"),(Vstup!S69)))))</f>
        <v>3</v>
      </c>
      <c r="G24" s="251">
        <f t="shared" si="1"/>
        <v>22.5</v>
      </c>
      <c r="H24" s="245">
        <f t="shared" si="0"/>
        <v>7.5</v>
      </c>
      <c r="I24" s="213"/>
    </row>
    <row r="25" spans="1:9" ht="14.25" customHeight="1">
      <c r="A25" s="252"/>
      <c r="B25" s="253">
        <v>10</v>
      </c>
      <c r="C25" s="254" t="str">
        <f>IF((C8="OBZ"),(Vstup!P16),IF((C8="OB1"),(Vstup!P34),IF((C8="OB2"),(Vstup!P52),IF((C8="OB3"),(Vstup!P70)))))</f>
        <v>Všeobecný dojem</v>
      </c>
      <c r="D25" s="254"/>
      <c r="E25" s="183">
        <v>7</v>
      </c>
      <c r="F25" s="255">
        <f>IF((C8="OBZ"),(Vstup!S16),IF((C8="OB1"),(Vstup!S34),IF((C8="OB2"),(Vstup!S52),IF((C8="OB3"),(Vstup!S70)))))</f>
        <v>2</v>
      </c>
      <c r="G25" s="256">
        <f>E25*F25</f>
        <v>14</v>
      </c>
      <c r="H25" s="245">
        <f t="shared" si="0"/>
        <v>7</v>
      </c>
      <c r="I25" s="213"/>
    </row>
    <row r="26" spans="1:9" ht="12.75">
      <c r="A26" s="252"/>
      <c r="B26" s="257"/>
      <c r="C26" s="258" t="s">
        <v>82</v>
      </c>
      <c r="D26" s="258"/>
      <c r="E26" s="258"/>
      <c r="F26" s="258"/>
      <c r="G26" s="259">
        <f>SUM(G16:G25)</f>
        <v>200.5</v>
      </c>
      <c r="H26" s="260"/>
      <c r="I26" s="213"/>
    </row>
    <row r="27" spans="1:9" ht="12.75">
      <c r="A27" s="261"/>
      <c r="B27" s="262"/>
      <c r="C27" s="263"/>
      <c r="D27" s="263"/>
      <c r="E27" s="263"/>
      <c r="F27" s="263"/>
      <c r="G27" s="264"/>
      <c r="H27" s="265"/>
      <c r="I27" s="266"/>
    </row>
    <row r="28" spans="1:9" ht="12.75">
      <c r="A28" s="196"/>
      <c r="B28" s="197"/>
      <c r="C28" s="198"/>
      <c r="D28" s="198"/>
      <c r="E28" s="198"/>
      <c r="F28" s="198"/>
      <c r="G28" s="199"/>
      <c r="H28" s="196"/>
      <c r="I28" s="196"/>
    </row>
    <row r="29" spans="1:9" ht="12.75">
      <c r="A29" s="196"/>
      <c r="B29" s="197"/>
      <c r="C29" s="198"/>
      <c r="D29" s="198"/>
      <c r="E29" s="198"/>
      <c r="F29" s="198"/>
      <c r="G29" s="199"/>
      <c r="H29" s="196"/>
      <c r="I29" s="196"/>
    </row>
    <row r="30" spans="1:9" ht="12.75">
      <c r="A30" s="196"/>
      <c r="B30" s="197"/>
      <c r="C30" s="198"/>
      <c r="D30" s="198"/>
      <c r="E30" s="198"/>
      <c r="F30" s="198"/>
      <c r="G30" s="199"/>
      <c r="H30" s="196"/>
      <c r="I30" s="196"/>
    </row>
    <row r="31" spans="1:9" ht="12.75">
      <c r="A31" s="196"/>
      <c r="B31" s="197"/>
      <c r="C31" s="198"/>
      <c r="D31" s="198"/>
      <c r="E31" s="198"/>
      <c r="F31" s="198"/>
      <c r="G31" s="199"/>
      <c r="H31" s="196"/>
      <c r="I31" s="196"/>
    </row>
    <row r="32" spans="1:5" ht="12.75">
      <c r="A32" s="200" t="s">
        <v>141</v>
      </c>
      <c r="B32" s="201"/>
      <c r="C32" s="201"/>
      <c r="D32" s="201"/>
      <c r="E32" s="202"/>
    </row>
    <row r="35" spans="1:3" ht="12.75">
      <c r="A35" s="203" t="s">
        <v>142</v>
      </c>
      <c r="B35" s="204"/>
      <c r="C35" s="204"/>
    </row>
  </sheetData>
  <sheetProtection sheet="1"/>
  <mergeCells count="12">
    <mergeCell ref="D10:D12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</mergeCells>
  <printOptions/>
  <pageMargins left="0.7875" right="0.7875" top="0.9847222222222223" bottom="0.9840277777777777" header="0.49236111111111114" footer="0.5118055555555555"/>
  <pageSetup horizontalDpi="300" verticalDpi="300" orientation="landscape" paperSize="9"/>
  <headerFooter alignWithMargins="0">
    <oddHeader>&amp;C&amp;18Výsledkový list OBEDIENCE CZ</oddHead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5"/>
  </sheetPr>
  <dimension ref="A1:I35"/>
  <sheetViews>
    <sheetView showGridLines="0" workbookViewId="0" topLeftCell="A4">
      <selection activeCell="E25" sqref="E25"/>
    </sheetView>
  </sheetViews>
  <sheetFormatPr defaultColWidth="9.140625" defaultRowHeight="12.75"/>
  <cols>
    <col min="1" max="1" width="28.7109375" style="121" customWidth="1"/>
    <col min="2" max="2" width="6.00390625" style="121" customWidth="1"/>
    <col min="3" max="3" width="39.7109375" style="121" customWidth="1"/>
    <col min="4" max="4" width="15.7109375" style="121" customWidth="1"/>
    <col min="5" max="5" width="13.8515625" style="121" customWidth="1"/>
    <col min="6" max="6" width="6.421875" style="121" customWidth="1"/>
    <col min="7" max="7" width="16.421875" style="121" customWidth="1"/>
    <col min="8" max="8" width="0" style="121" hidden="1" customWidth="1"/>
    <col min="9" max="16384" width="9.140625" style="121" customWidth="1"/>
  </cols>
  <sheetData>
    <row r="1" spans="1:9" ht="12.75">
      <c r="A1" s="205" t="s">
        <v>133</v>
      </c>
      <c r="B1" s="206" t="s">
        <v>134</v>
      </c>
      <c r="C1" s="207" t="str">
        <f>+Vstup!I1</f>
        <v>Klub Obedience CZ</v>
      </c>
      <c r="D1" s="208"/>
      <c r="E1" s="208"/>
      <c r="F1" s="208"/>
      <c r="G1" s="208"/>
      <c r="H1" s="208"/>
      <c r="I1" s="209"/>
    </row>
    <row r="2" spans="1:9" ht="12.75">
      <c r="A2" s="210" t="s">
        <v>135</v>
      </c>
      <c r="B2" s="211" t="s">
        <v>134</v>
      </c>
      <c r="C2" s="212" t="str">
        <f>+Vstup!I2</f>
        <v>5.MR BO a AO</v>
      </c>
      <c r="D2" s="196"/>
      <c r="E2" s="196"/>
      <c r="F2" s="196"/>
      <c r="G2" s="196"/>
      <c r="H2" s="196"/>
      <c r="I2" s="213"/>
    </row>
    <row r="3" spans="1:9" ht="12.75">
      <c r="A3" s="210" t="s">
        <v>136</v>
      </c>
      <c r="B3" s="211" t="s">
        <v>134</v>
      </c>
      <c r="C3" s="214" t="str">
        <f>+Vstup!I3</f>
        <v>13.09.2014</v>
      </c>
      <c r="D3" s="196"/>
      <c r="E3" s="196"/>
      <c r="F3" s="196"/>
      <c r="G3" s="196"/>
      <c r="H3" s="196"/>
      <c r="I3" s="213"/>
    </row>
    <row r="4" spans="1:9" ht="12.75">
      <c r="A4" s="215"/>
      <c r="B4" s="211"/>
      <c r="C4" s="216"/>
      <c r="D4" s="196"/>
      <c r="E4" s="196"/>
      <c r="F4" s="196"/>
      <c r="G4" s="196"/>
      <c r="H4" s="196"/>
      <c r="I4" s="213"/>
    </row>
    <row r="5" spans="1:9" ht="12.75">
      <c r="A5" s="210" t="s">
        <v>137</v>
      </c>
      <c r="B5" s="211" t="s">
        <v>134</v>
      </c>
      <c r="C5" s="217" t="str">
        <f>+Vstup!B14</f>
        <v>Jitka Maroušková</v>
      </c>
      <c r="D5" s="196"/>
      <c r="E5" s="196"/>
      <c r="F5" s="196"/>
      <c r="G5" s="196"/>
      <c r="H5" s="196"/>
      <c r="I5" s="213"/>
    </row>
    <row r="6" spans="1:9" ht="12.75">
      <c r="A6" s="210" t="s">
        <v>2</v>
      </c>
      <c r="B6" s="211" t="s">
        <v>134</v>
      </c>
      <c r="C6" s="217" t="str">
        <f>+Vstup!C14</f>
        <v>Czech Novterpod</v>
      </c>
      <c r="D6" s="196"/>
      <c r="E6" s="196"/>
      <c r="F6" s="196"/>
      <c r="G6" s="196"/>
      <c r="H6" s="196"/>
      <c r="I6" s="213"/>
    </row>
    <row r="7" spans="1:9" ht="12.75">
      <c r="A7" s="210" t="s">
        <v>3</v>
      </c>
      <c r="B7" s="211" t="s">
        <v>134</v>
      </c>
      <c r="C7" s="217" t="str">
        <f>+Vstup!D14</f>
        <v>tervueren</v>
      </c>
      <c r="D7" s="196"/>
      <c r="E7" s="196"/>
      <c r="F7" s="196"/>
      <c r="G7" s="196"/>
      <c r="H7" s="196"/>
      <c r="I7" s="213"/>
    </row>
    <row r="8" spans="1:9" ht="12.75">
      <c r="A8" s="210" t="s">
        <v>4</v>
      </c>
      <c r="B8" s="211" t="s">
        <v>134</v>
      </c>
      <c r="C8" s="217" t="str">
        <f>+Vstup!E14</f>
        <v>OB2</v>
      </c>
      <c r="D8" s="196"/>
      <c r="E8" s="196"/>
      <c r="F8" s="196"/>
      <c r="G8" s="196"/>
      <c r="H8" s="196"/>
      <c r="I8" s="213"/>
    </row>
    <row r="9" spans="1:9" ht="12.75">
      <c r="A9" s="210"/>
      <c r="B9" s="218"/>
      <c r="C9" s="216"/>
      <c r="D9" s="196"/>
      <c r="E9" s="196"/>
      <c r="F9" s="196"/>
      <c r="G9" s="196"/>
      <c r="H9" s="196"/>
      <c r="I9" s="213"/>
    </row>
    <row r="10" spans="1:9" ht="41.25" customHeight="1">
      <c r="A10" s="210" t="s">
        <v>138</v>
      </c>
      <c r="B10" s="211" t="s">
        <v>134</v>
      </c>
      <c r="C10" s="214" t="str">
        <f>+Vstup!I4</f>
        <v>Rudy Cattrysse / Markéta Píšová (OBZ)</v>
      </c>
      <c r="D10" s="219" t="s">
        <v>139</v>
      </c>
      <c r="E10" s="220" t="s">
        <v>9</v>
      </c>
      <c r="F10" s="221"/>
      <c r="G10" s="222"/>
      <c r="H10" s="196"/>
      <c r="I10" s="213"/>
    </row>
    <row r="11" spans="1:9" ht="12.75">
      <c r="A11" s="210"/>
      <c r="B11" s="211"/>
      <c r="C11" s="214"/>
      <c r="D11" s="219"/>
      <c r="E11" s="223" t="s">
        <v>16</v>
      </c>
      <c r="F11" s="224"/>
      <c r="G11" s="225" t="str">
        <f>IF((C8="OBZ"),(Vstup!T2),IF((C8="OB1"),(Vstup!T20),IF((C8="OB2"),(Vstup!T38),IF((C8="OB3"),(Vstup!T56)))))</f>
        <v>320,0 - 256,0</v>
      </c>
      <c r="H11" s="226"/>
      <c r="I11" s="213"/>
    </row>
    <row r="12" spans="1:9" ht="12.75">
      <c r="A12" s="210" t="s">
        <v>140</v>
      </c>
      <c r="B12" s="211" t="s">
        <v>134</v>
      </c>
      <c r="C12" s="212" t="str">
        <f>+Vstup!I6</f>
        <v>Zuzana Coufalová / Hana Böhme (OBZ)</v>
      </c>
      <c r="D12" s="219"/>
      <c r="E12" s="223" t="s">
        <v>23</v>
      </c>
      <c r="F12" s="224"/>
      <c r="G12" s="225" t="str">
        <f>IF((C8="OBZ"),(Vstup!T3),IF((C8="OB1"),(Vstup!T21),IF((C8="OB2"),(Vstup!T39),IF((C8="OB3"),(Vstup!T57)))))</f>
        <v>255,9 - 225,0</v>
      </c>
      <c r="H12" s="196"/>
      <c r="I12" s="213"/>
    </row>
    <row r="13" spans="1:9" ht="12.75">
      <c r="A13" s="210"/>
      <c r="B13" s="211"/>
      <c r="C13" s="212"/>
      <c r="D13" s="157">
        <v>0</v>
      </c>
      <c r="E13" s="227" t="s">
        <v>30</v>
      </c>
      <c r="F13" s="228"/>
      <c r="G13" s="225" t="str">
        <f>IF((C8="OBZ"),(Vstup!T4),IF((C8="OB1"),(Vstup!T22),IF((C8="OB2"),(Vstup!T40),IF((C8="OB3"),(Vstup!T58)))))</f>
        <v>224,9 - 192,0</v>
      </c>
      <c r="H13" s="196"/>
      <c r="I13" s="213"/>
    </row>
    <row r="14" spans="1:9" ht="20.25" customHeight="1">
      <c r="A14" s="229"/>
      <c r="B14" s="230"/>
      <c r="C14" s="212"/>
      <c r="D14" s="231">
        <f>IF(D13="DISK","DISK",(+G26+D13))</f>
        <v>175.5</v>
      </c>
      <c r="E14" s="232" t="s">
        <v>34</v>
      </c>
      <c r="F14" s="233"/>
      <c r="G14" s="234" t="str">
        <f>IF((C8)="OBZ",(A15),IF((C8)="OB1",(A16),IF((C8)="OB2",(A17),IF((C8)="OB3",(A18)))))</f>
        <v>Nehodnocen</v>
      </c>
      <c r="H14" s="196"/>
      <c r="I14" s="213"/>
    </row>
    <row r="15" spans="1:9" ht="12.75">
      <c r="A15" s="235" t="str">
        <f>IF(D14="DISK","Diskvalifikace",IF(D14&gt;223.99,"Výborný",IF(D14&gt;195.99,"Velmi dobrý",IF(D14&gt;139.99,"Dobrý",IF(D14&lt;140,"Nehodnocen")))))</f>
        <v>Dobrý</v>
      </c>
      <c r="B15" s="236" t="s">
        <v>39</v>
      </c>
      <c r="C15" s="237" t="s">
        <v>40</v>
      </c>
      <c r="D15" s="237"/>
      <c r="E15" s="238" t="s">
        <v>41</v>
      </c>
      <c r="F15" s="239" t="s">
        <v>42</v>
      </c>
      <c r="G15" s="240" t="s">
        <v>43</v>
      </c>
      <c r="H15" s="196"/>
      <c r="I15" s="213"/>
    </row>
    <row r="16" spans="1:9" ht="14.25" customHeight="1">
      <c r="A16" s="235" t="str">
        <f>IF(D14="DISK","Diskvalifikace",IF(D14&gt;223.99,"Výborný",IF(D14&gt;195.99,"Velmi dobrý",IF(D14&gt;139.99,"Dobrý",IF(D14&lt;140,"Nehodnocen")))))</f>
        <v>Dobrý</v>
      </c>
      <c r="B16" s="241">
        <v>1</v>
      </c>
      <c r="C16" s="242" t="str">
        <f>IF((C8="OBZ"),(Vstup!P7),IF((C8="OB1"),(Vstup!P25),IF((C8="OB2"),(Vstup!P43),IF((C8="OB3"),(Vstup!P61)))))</f>
        <v>Odložení vsedě ve skupině</v>
      </c>
      <c r="D16" s="242"/>
      <c r="E16" s="183">
        <v>10</v>
      </c>
      <c r="F16" s="243">
        <f>IF((C8="OBZ"),(Vstup!S7),IF((C8="OB1"),(Vstup!S25),IF((C8="OB2"),(Vstup!S43),IF((C8="OB3"),(Vstup!S61)))))</f>
        <v>2</v>
      </c>
      <c r="G16" s="244">
        <f>E16*F16</f>
        <v>20</v>
      </c>
      <c r="H16" s="245">
        <f aca="true" t="shared" si="0" ref="H16:H25">IF(D16=0,E16*2,D16+E16)/2</f>
        <v>10</v>
      </c>
      <c r="I16" s="213"/>
    </row>
    <row r="17" spans="1:9" ht="14.25" customHeight="1">
      <c r="A17" s="235" t="str">
        <f>IF(D14="DISK","Diskvalifikace",IF(D14&gt;255.99,"Výborný",IF(D14&gt;224.99,"Velmi dobrý",IF(D14&gt;191.99,"Dobrý",IF(D14&lt;192,"Nehodnocen")))))</f>
        <v>Nehodnocen</v>
      </c>
      <c r="B17" s="246">
        <v>2</v>
      </c>
      <c r="C17" s="247" t="str">
        <f>IF((C8="OBZ"),(Vstup!P8),IF((C8="OB1"),(Vstup!P26),IF((C8="OB2"),(Vstup!P44),IF((C8="OB3"),(Vstup!P62)))))</f>
        <v>Přivolání se zastavením</v>
      </c>
      <c r="D17" s="247"/>
      <c r="E17" s="267">
        <v>8</v>
      </c>
      <c r="F17" s="248">
        <f>IF((C8="OBZ"),(Vstup!S8),IF((C8="OB1"),(Vstup!S26),IF((C8="OB2"),(Vstup!S44),IF((C8="OB3"),(Vstup!S62)))))</f>
        <v>4</v>
      </c>
      <c r="G17" s="249">
        <f>E17*F17</f>
        <v>32</v>
      </c>
      <c r="H17" s="245">
        <f t="shared" si="0"/>
        <v>8</v>
      </c>
      <c r="I17" s="213"/>
    </row>
    <row r="18" spans="1:9" ht="14.25" customHeight="1">
      <c r="A18" s="235" t="str">
        <f>IF(D14="DISK","Diskvalifikace",IF(D14&gt;255.99,"Výborný",IF(D14&gt;224.99,"Velmi dobrý",IF(D14&gt;191.99,"Dobrý",IF(D14&lt;192,"Nehodnocen")))))</f>
        <v>Nehodnocen</v>
      </c>
      <c r="B18" s="246">
        <v>3</v>
      </c>
      <c r="C18" s="250" t="str">
        <f>IF((C8="OBZ"),(Vstup!P9),IF((C8="OB1"),(Vstup!P27),IF((C8="OB2"),(Vstup!P45),IF((C8="OB3"),(Vstup!P63)))))</f>
        <v>Směrový aport</v>
      </c>
      <c r="D18" s="250"/>
      <c r="E18" s="268">
        <v>8</v>
      </c>
      <c r="F18" s="248">
        <f>IF((C8="OBZ"),(Vstup!S9),IF((C8="OB1"),(Vstup!S27),IF((C8="OB2"),(Vstup!S45),IF((C8="OB3"),(Vstup!S63)))))</f>
        <v>3</v>
      </c>
      <c r="G18" s="251">
        <f>E18*F18</f>
        <v>24</v>
      </c>
      <c r="H18" s="245">
        <f t="shared" si="0"/>
        <v>8</v>
      </c>
      <c r="I18" s="213"/>
    </row>
    <row r="19" spans="1:9" ht="14.25" customHeight="1">
      <c r="A19" s="252"/>
      <c r="B19" s="246">
        <v>4</v>
      </c>
      <c r="C19" s="250" t="str">
        <f>IF((C8="OBZ"),(Vstup!P10),IF((C8="OB1"),(Vstup!P28),IF((C8="OB2"),(Vstup!P46),IF((C8="OB3"),(Vstup!P64)))))</f>
        <v>Ovladatelnost na dálku</v>
      </c>
      <c r="D19" s="250"/>
      <c r="E19" s="268">
        <v>0</v>
      </c>
      <c r="F19" s="248">
        <f>IF((C8="OBZ"),(Vstup!S10),IF((C8="OB1"),(Vstup!S28),IF((C8="OB2"),(Vstup!S46),IF((C8="OB3"),(Vstup!S64)))))</f>
        <v>4</v>
      </c>
      <c r="G19" s="251">
        <f aca="true" t="shared" si="1" ref="G19:G24">E19*F19</f>
        <v>0</v>
      </c>
      <c r="H19" s="245">
        <f t="shared" si="0"/>
        <v>0</v>
      </c>
      <c r="I19" s="213"/>
    </row>
    <row r="20" spans="1:9" ht="14.25" customHeight="1">
      <c r="A20" s="252"/>
      <c r="B20" s="246">
        <v>5</v>
      </c>
      <c r="C20" s="250" t="str">
        <f>IF((C8="OBZ"),(Vstup!P11),IF((C8="OB1"),(Vstup!P29),IF((C8="OB2"),(Vstup!P47),IF((C8="OB3"),(Vstup!P65)))))</f>
        <v>Aport se skokem přes překážku</v>
      </c>
      <c r="D20" s="250"/>
      <c r="E20" s="268">
        <v>8.5</v>
      </c>
      <c r="F20" s="248">
        <f>IF((C8="OBZ"),(Vstup!S11),IF((C8="OB1"),(Vstup!S29),IF((C8="OB2"),(Vstup!S47),IF((C8="OB3"),(Vstup!S65)))))</f>
        <v>3</v>
      </c>
      <c r="G20" s="251">
        <f t="shared" si="1"/>
        <v>25.5</v>
      </c>
      <c r="H20" s="245">
        <f t="shared" si="0"/>
        <v>8.5</v>
      </c>
      <c r="I20" s="213"/>
    </row>
    <row r="21" spans="1:9" ht="14.25" customHeight="1">
      <c r="A21" s="252"/>
      <c r="B21" s="246">
        <v>6</v>
      </c>
      <c r="C21" s="250" t="str">
        <f>IF((C8="OBZ"),(Vstup!P12),IF((C8="OB1"),(Vstup!P30),IF((C8="OB2"),(Vstup!P48),IF((C8="OB3"),(Vstup!P66)))))</f>
        <v>Vyslání do čtverce</v>
      </c>
      <c r="D21" s="250"/>
      <c r="E21" s="268">
        <v>0</v>
      </c>
      <c r="F21" s="248">
        <f>IF((C8="OBZ"),(Vstup!S12),IF((C8="OB1"),(Vstup!S30),IF((C8="OB2"),(Vstup!S48),IF((C8="OB3"),(Vstup!S66)))))</f>
        <v>4</v>
      </c>
      <c r="G21" s="251">
        <f t="shared" si="1"/>
        <v>0</v>
      </c>
      <c r="H21" s="245">
        <f t="shared" si="0"/>
        <v>0</v>
      </c>
      <c r="I21" s="213"/>
    </row>
    <row r="22" spans="1:9" ht="14.25" customHeight="1">
      <c r="A22" s="252"/>
      <c r="B22" s="246">
        <v>7</v>
      </c>
      <c r="C22" s="250" t="str">
        <f>IF((C8="OBZ"),(Vstup!P13),IF((C8="OB1"),(Vstup!P31),IF((C8="OB2"),(Vstup!P49),IF((C8="OB3"),(Vstup!P67)))))</f>
        <v>Pachové rozlišování</v>
      </c>
      <c r="D22" s="250"/>
      <c r="E22" s="268">
        <v>5.5</v>
      </c>
      <c r="F22" s="248">
        <f>IF((C8="OBZ"),(Vstup!S13),IF((C8="OB1"),(Vstup!S31),IF((C8="OB2"),(Vstup!S49),IF((C8="OB3"),(Vstup!S67)))))</f>
        <v>4</v>
      </c>
      <c r="G22" s="251">
        <f t="shared" si="1"/>
        <v>22</v>
      </c>
      <c r="H22" s="245">
        <f t="shared" si="0"/>
        <v>5.5</v>
      </c>
      <c r="I22" s="213"/>
    </row>
    <row r="23" spans="1:9" ht="14.25" customHeight="1">
      <c r="A23" s="252"/>
      <c r="B23" s="246">
        <v>8</v>
      </c>
      <c r="C23" s="250" t="str">
        <f>IF((C8="OBZ"),(Vstup!P14),IF((C8="OB1"),(Vstup!P32),IF((C8="OB2"),(Vstup!P50),IF((C8="OB3"),(Vstup!P68)))))</f>
        <v>Odložení do stoje a do sedu za chůze</v>
      </c>
      <c r="D23" s="250"/>
      <c r="E23" s="268">
        <v>5</v>
      </c>
      <c r="F23" s="248">
        <f>IF((C8="OBZ"),(Vstup!S14),IF((C8="OB1"),(Vstup!S32),IF((C8="OB2"),(Vstup!S50),IF((C8="OB3"),(Vstup!S68)))))</f>
        <v>3</v>
      </c>
      <c r="G23" s="251">
        <f t="shared" si="1"/>
        <v>15</v>
      </c>
      <c r="H23" s="245">
        <f t="shared" si="0"/>
        <v>5</v>
      </c>
      <c r="I23" s="213"/>
    </row>
    <row r="24" spans="1:9" ht="14.25" customHeight="1">
      <c r="A24" s="252"/>
      <c r="B24" s="246">
        <v>9</v>
      </c>
      <c r="C24" s="250" t="str">
        <f>IF((C8="OBZ"),(Vstup!P15),IF((C8="OB1"),(Vstup!P33),IF((C8="OB2"),(Vstup!P51),IF((C8="OB3"),(Vstup!P69)))))</f>
        <v>Chůze u nohy</v>
      </c>
      <c r="D24" s="250"/>
      <c r="E24" s="268">
        <v>7</v>
      </c>
      <c r="F24" s="248">
        <f>IF((C8="OBZ"),(Vstup!S15),IF((C8="OB1"),(Vstup!S33),IF((C8="OB2"),(Vstup!S51),IF((C8="OB3"),(Vstup!S69)))))</f>
        <v>3</v>
      </c>
      <c r="G24" s="251">
        <f t="shared" si="1"/>
        <v>21</v>
      </c>
      <c r="H24" s="245">
        <f t="shared" si="0"/>
        <v>7</v>
      </c>
      <c r="I24" s="213"/>
    </row>
    <row r="25" spans="1:9" ht="14.25" customHeight="1">
      <c r="A25" s="252"/>
      <c r="B25" s="253">
        <v>10</v>
      </c>
      <c r="C25" s="254" t="str">
        <f>IF((C8="OBZ"),(Vstup!P16),IF((C8="OB1"),(Vstup!P34),IF((C8="OB2"),(Vstup!P52),IF((C8="OB3"),(Vstup!P70)))))</f>
        <v>Všeobecný dojem</v>
      </c>
      <c r="D25" s="254"/>
      <c r="E25" s="269">
        <v>8</v>
      </c>
      <c r="F25" s="255">
        <f>IF((C8="OBZ"),(Vstup!S16),IF((C8="OB1"),(Vstup!S34),IF((C8="OB2"),(Vstup!S52),IF((C8="OB3"),(Vstup!S70)))))</f>
        <v>2</v>
      </c>
      <c r="G25" s="256">
        <f>E25*F25</f>
        <v>16</v>
      </c>
      <c r="H25" s="245">
        <f t="shared" si="0"/>
        <v>8</v>
      </c>
      <c r="I25" s="213"/>
    </row>
    <row r="26" spans="1:9" ht="12.75">
      <c r="A26" s="252"/>
      <c r="B26" s="257"/>
      <c r="C26" s="258" t="s">
        <v>82</v>
      </c>
      <c r="D26" s="258"/>
      <c r="E26" s="258"/>
      <c r="F26" s="258"/>
      <c r="G26" s="259">
        <f>SUM(G16:G25)</f>
        <v>175.5</v>
      </c>
      <c r="H26" s="260"/>
      <c r="I26" s="213"/>
    </row>
    <row r="27" spans="1:9" ht="12.75">
      <c r="A27" s="261"/>
      <c r="B27" s="262"/>
      <c r="C27" s="263"/>
      <c r="D27" s="263"/>
      <c r="E27" s="263"/>
      <c r="F27" s="263"/>
      <c r="G27" s="264"/>
      <c r="H27" s="265"/>
      <c r="I27" s="266"/>
    </row>
    <row r="28" spans="1:9" ht="12.75">
      <c r="A28" s="196"/>
      <c r="B28" s="197"/>
      <c r="C28" s="198"/>
      <c r="D28" s="198"/>
      <c r="E28" s="198"/>
      <c r="F28" s="198"/>
      <c r="G28" s="199"/>
      <c r="H28" s="196"/>
      <c r="I28" s="196"/>
    </row>
    <row r="29" spans="1:9" ht="12.75">
      <c r="A29" s="196"/>
      <c r="B29" s="197"/>
      <c r="C29" s="198"/>
      <c r="D29" s="198"/>
      <c r="E29" s="198"/>
      <c r="F29" s="198"/>
      <c r="G29" s="199"/>
      <c r="H29" s="196"/>
      <c r="I29" s="196"/>
    </row>
    <row r="30" spans="1:9" ht="12.75">
      <c r="A30" s="196"/>
      <c r="B30" s="197"/>
      <c r="C30" s="198"/>
      <c r="D30" s="198"/>
      <c r="E30" s="198"/>
      <c r="F30" s="198"/>
      <c r="G30" s="199"/>
      <c r="H30" s="196"/>
      <c r="I30" s="196"/>
    </row>
    <row r="31" spans="1:9" ht="12.75">
      <c r="A31" s="196"/>
      <c r="B31" s="197"/>
      <c r="C31" s="198"/>
      <c r="D31" s="198"/>
      <c r="E31" s="198"/>
      <c r="F31" s="198"/>
      <c r="G31" s="199"/>
      <c r="H31" s="196"/>
      <c r="I31" s="196"/>
    </row>
    <row r="32" spans="1:5" ht="12.75">
      <c r="A32" s="200" t="s">
        <v>141</v>
      </c>
      <c r="B32" s="201"/>
      <c r="C32" s="201"/>
      <c r="D32" s="201"/>
      <c r="E32" s="202"/>
    </row>
    <row r="35" spans="1:3" ht="12.75">
      <c r="A35" s="203" t="s">
        <v>142</v>
      </c>
      <c r="B35" s="204"/>
      <c r="C35" s="204"/>
    </row>
  </sheetData>
  <sheetProtection sheet="1"/>
  <mergeCells count="12">
    <mergeCell ref="D10:D12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</mergeCells>
  <printOptions/>
  <pageMargins left="0.7875" right="0.7875" top="0.9847222222222223" bottom="0.9840277777777777" header="0.49236111111111114" footer="0.5118055555555555"/>
  <pageSetup horizontalDpi="300" verticalDpi="300" orientation="landscape" paperSize="9"/>
  <headerFooter alignWithMargins="0">
    <oddHeader>&amp;C&amp;18Výsledkový list OBEDIENCE CZ</oddHead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45"/>
  </sheetPr>
  <dimension ref="A1:I35"/>
  <sheetViews>
    <sheetView showGridLines="0" workbookViewId="0" topLeftCell="A7">
      <selection activeCell="J21" sqref="J21"/>
    </sheetView>
  </sheetViews>
  <sheetFormatPr defaultColWidth="9.140625" defaultRowHeight="12.75"/>
  <cols>
    <col min="1" max="1" width="28.7109375" style="121" customWidth="1"/>
    <col min="2" max="2" width="6.00390625" style="121" customWidth="1"/>
    <col min="3" max="3" width="39.7109375" style="121" customWidth="1"/>
    <col min="4" max="4" width="15.7109375" style="121" customWidth="1"/>
    <col min="5" max="5" width="13.8515625" style="121" customWidth="1"/>
    <col min="6" max="6" width="6.421875" style="121" customWidth="1"/>
    <col min="7" max="7" width="16.421875" style="121" customWidth="1"/>
    <col min="8" max="8" width="0" style="121" hidden="1" customWidth="1"/>
    <col min="9" max="16384" width="9.140625" style="121" customWidth="1"/>
  </cols>
  <sheetData>
    <row r="1" spans="1:9" ht="12.75">
      <c r="A1" s="205" t="s">
        <v>133</v>
      </c>
      <c r="B1" s="206" t="s">
        <v>134</v>
      </c>
      <c r="C1" s="207" t="str">
        <f>+Vstup!I1</f>
        <v>Klub Obedience CZ</v>
      </c>
      <c r="D1" s="208"/>
      <c r="E1" s="208"/>
      <c r="F1" s="208"/>
      <c r="G1" s="208"/>
      <c r="H1" s="208"/>
      <c r="I1" s="209"/>
    </row>
    <row r="2" spans="1:9" ht="12.75">
      <c r="A2" s="210" t="s">
        <v>135</v>
      </c>
      <c r="B2" s="211" t="s">
        <v>134</v>
      </c>
      <c r="C2" s="212" t="str">
        <f>+Vstup!I2</f>
        <v>5.MR BO a AO</v>
      </c>
      <c r="D2" s="196"/>
      <c r="E2" s="196"/>
      <c r="F2" s="196"/>
      <c r="G2" s="196"/>
      <c r="H2" s="196"/>
      <c r="I2" s="213"/>
    </row>
    <row r="3" spans="1:9" ht="12.75">
      <c r="A3" s="210" t="s">
        <v>136</v>
      </c>
      <c r="B3" s="211" t="s">
        <v>134</v>
      </c>
      <c r="C3" s="214" t="str">
        <f>+Vstup!I3</f>
        <v>13.09.2014</v>
      </c>
      <c r="D3" s="196"/>
      <c r="E3" s="196"/>
      <c r="F3" s="196"/>
      <c r="G3" s="196"/>
      <c r="H3" s="196"/>
      <c r="I3" s="213"/>
    </row>
    <row r="4" spans="1:9" ht="12.75">
      <c r="A4" s="215"/>
      <c r="B4" s="211"/>
      <c r="C4" s="216"/>
      <c r="D4" s="196"/>
      <c r="E4" s="196"/>
      <c r="F4" s="196"/>
      <c r="G4" s="196"/>
      <c r="H4" s="196"/>
      <c r="I4" s="213"/>
    </row>
    <row r="5" spans="1:9" ht="12.75">
      <c r="A5" s="210" t="s">
        <v>137</v>
      </c>
      <c r="B5" s="211" t="s">
        <v>134</v>
      </c>
      <c r="C5" s="217" t="str">
        <f>+Vstup!B15</f>
        <v>Klaudia Szymanska</v>
      </c>
      <c r="D5" s="196"/>
      <c r="E5" s="196"/>
      <c r="F5" s="196"/>
      <c r="G5" s="196"/>
      <c r="H5" s="196"/>
      <c r="I5" s="213"/>
    </row>
    <row r="6" spans="1:9" ht="12.75">
      <c r="A6" s="210" t="s">
        <v>2</v>
      </c>
      <c r="B6" s="211" t="s">
        <v>134</v>
      </c>
      <c r="C6" s="217" t="str">
        <f>+Vstup!C15</f>
        <v>Tanmarks CAPPUCHINO ICE CREAM</v>
      </c>
      <c r="D6" s="196"/>
      <c r="E6" s="196"/>
      <c r="F6" s="196"/>
      <c r="G6" s="196"/>
      <c r="H6" s="196"/>
      <c r="I6" s="213"/>
    </row>
    <row r="7" spans="1:9" ht="12.75">
      <c r="A7" s="210" t="s">
        <v>3</v>
      </c>
      <c r="B7" s="211" t="s">
        <v>134</v>
      </c>
      <c r="C7" s="217" t="str">
        <f>+Vstup!D15</f>
        <v>australský ovčák</v>
      </c>
      <c r="D7" s="196"/>
      <c r="E7" s="196"/>
      <c r="F7" s="196"/>
      <c r="G7" s="196"/>
      <c r="H7" s="196"/>
      <c r="I7" s="213"/>
    </row>
    <row r="8" spans="1:9" ht="12.75">
      <c r="A8" s="210" t="s">
        <v>4</v>
      </c>
      <c r="B8" s="211" t="s">
        <v>134</v>
      </c>
      <c r="C8" s="217" t="str">
        <f>+Vstup!E15</f>
        <v>OB2</v>
      </c>
      <c r="D8" s="196"/>
      <c r="E8" s="196"/>
      <c r="F8" s="196"/>
      <c r="G8" s="196"/>
      <c r="H8" s="196"/>
      <c r="I8" s="213"/>
    </row>
    <row r="9" spans="1:9" ht="12.75">
      <c r="A9" s="210"/>
      <c r="B9" s="218"/>
      <c r="C9" s="216"/>
      <c r="D9" s="196"/>
      <c r="E9" s="196"/>
      <c r="F9" s="196"/>
      <c r="G9" s="196"/>
      <c r="H9" s="196"/>
      <c r="I9" s="213"/>
    </row>
    <row r="10" spans="1:9" ht="41.25" customHeight="1">
      <c r="A10" s="210" t="s">
        <v>138</v>
      </c>
      <c r="B10" s="211" t="s">
        <v>134</v>
      </c>
      <c r="C10" s="214" t="str">
        <f>+Vstup!I4</f>
        <v>Rudy Cattrysse / Markéta Píšová (OBZ)</v>
      </c>
      <c r="D10" s="219" t="s">
        <v>139</v>
      </c>
      <c r="E10" s="220" t="s">
        <v>9</v>
      </c>
      <c r="F10" s="221"/>
      <c r="G10" s="222"/>
      <c r="H10" s="196"/>
      <c r="I10" s="213"/>
    </row>
    <row r="11" spans="1:9" ht="12.75">
      <c r="A11" s="210"/>
      <c r="B11" s="211"/>
      <c r="C11" s="214"/>
      <c r="D11" s="219"/>
      <c r="E11" s="223" t="s">
        <v>16</v>
      </c>
      <c r="F11" s="224"/>
      <c r="G11" s="225" t="str">
        <f>IF((C8="OBZ"),(Vstup!T2),IF((C8="OB1"),(Vstup!T20),IF((C8="OB2"),(Vstup!T38),IF((C8="OB3"),(Vstup!T56)))))</f>
        <v>320,0 - 256,0</v>
      </c>
      <c r="H11" s="226"/>
      <c r="I11" s="213"/>
    </row>
    <row r="12" spans="1:9" ht="12.75">
      <c r="A12" s="210" t="s">
        <v>140</v>
      </c>
      <c r="B12" s="211" t="s">
        <v>134</v>
      </c>
      <c r="C12" s="212" t="str">
        <f>+Vstup!I6</f>
        <v>Zuzana Coufalová / Hana Böhme (OBZ)</v>
      </c>
      <c r="D12" s="219"/>
      <c r="E12" s="223" t="s">
        <v>23</v>
      </c>
      <c r="F12" s="224"/>
      <c r="G12" s="225" t="str">
        <f>IF((C8="OBZ"),(Vstup!T3),IF((C8="OB1"),(Vstup!T21),IF((C8="OB2"),(Vstup!T39),IF((C8="OB3"),(Vstup!T57)))))</f>
        <v>255,9 - 225,0</v>
      </c>
      <c r="H12" s="196"/>
      <c r="I12" s="213"/>
    </row>
    <row r="13" spans="1:9" ht="12.75">
      <c r="A13" s="210"/>
      <c r="B13" s="211"/>
      <c r="C13" s="212"/>
      <c r="D13" s="157">
        <v>0</v>
      </c>
      <c r="E13" s="227" t="s">
        <v>30</v>
      </c>
      <c r="F13" s="228"/>
      <c r="G13" s="225" t="str">
        <f>IF((C8="OBZ"),(Vstup!T4),IF((C8="OB1"),(Vstup!T22),IF((C8="OB2"),(Vstup!T40),IF((C8="OB3"),(Vstup!T58)))))</f>
        <v>224,9 - 192,0</v>
      </c>
      <c r="H13" s="196"/>
      <c r="I13" s="213"/>
    </row>
    <row r="14" spans="1:9" ht="20.25" customHeight="1">
      <c r="A14" s="229"/>
      <c r="B14" s="230"/>
      <c r="C14" s="212"/>
      <c r="D14" s="231">
        <f>IF(D13="DISK","DISK",(+G26+D13))</f>
        <v>172.5</v>
      </c>
      <c r="E14" s="232" t="s">
        <v>34</v>
      </c>
      <c r="F14" s="233"/>
      <c r="G14" s="234" t="str">
        <f>IF((C8)="OBZ",(A15),IF((C8)="OB1",(A16),IF((C8)="OB2",(A17),IF((C8)="OB3",(A18)))))</f>
        <v>Nehodnocen</v>
      </c>
      <c r="H14" s="196"/>
      <c r="I14" s="213"/>
    </row>
    <row r="15" spans="1:9" ht="12.75">
      <c r="A15" s="235" t="str">
        <f>IF(D14="DISK","Diskvalifikace",IF(D14&gt;223.99,"Výborný",IF(D14&gt;195.99,"Velmi dobrý",IF(D14&gt;139.99,"Dobrý",IF(D14&lt;140,"Nehodnocen")))))</f>
        <v>Dobrý</v>
      </c>
      <c r="B15" s="236" t="s">
        <v>39</v>
      </c>
      <c r="C15" s="237" t="s">
        <v>40</v>
      </c>
      <c r="D15" s="237"/>
      <c r="E15" s="238" t="s">
        <v>41</v>
      </c>
      <c r="F15" s="239" t="s">
        <v>42</v>
      </c>
      <c r="G15" s="240" t="s">
        <v>43</v>
      </c>
      <c r="H15" s="196"/>
      <c r="I15" s="213"/>
    </row>
    <row r="16" spans="1:9" ht="14.25" customHeight="1">
      <c r="A16" s="235" t="str">
        <f>IF(D14="DISK","Diskvalifikace",IF(D14&gt;223.99,"Výborný",IF(D14&gt;195.99,"Velmi dobrý",IF(D14&gt;139.99,"Dobrý",IF(D14&lt;140,"Nehodnocen")))))</f>
        <v>Dobrý</v>
      </c>
      <c r="B16" s="241">
        <v>1</v>
      </c>
      <c r="C16" s="242" t="str">
        <f>IF((C8="OBZ"),(Vstup!P7),IF((C8="OB1"),(Vstup!P25),IF((C8="OB2"),(Vstup!P43),IF((C8="OB3"),(Vstup!P61)))))</f>
        <v>Odložení vsedě ve skupině</v>
      </c>
      <c r="D16" s="242"/>
      <c r="E16" s="170">
        <v>0</v>
      </c>
      <c r="F16" s="243">
        <f>IF((C8="OBZ"),(Vstup!S7),IF((C8="OB1"),(Vstup!S25),IF((C8="OB2"),(Vstup!S43),IF((C8="OB3"),(Vstup!S61)))))</f>
        <v>2</v>
      </c>
      <c r="G16" s="244">
        <f>E16*F16</f>
        <v>0</v>
      </c>
      <c r="H16" s="245">
        <f aca="true" t="shared" si="0" ref="H16:H25">IF(D16=0,E16*2,D16+E16)/2</f>
        <v>0</v>
      </c>
      <c r="I16" s="213"/>
    </row>
    <row r="17" spans="1:9" ht="14.25" customHeight="1">
      <c r="A17" s="235" t="str">
        <f>IF(D14="DISK","Diskvalifikace",IF(D14&gt;255.99,"Výborný",IF(D14&gt;224.99,"Velmi dobrý",IF(D14&gt;191.99,"Dobrý",IF(D14&lt;192,"Nehodnocen")))))</f>
        <v>Nehodnocen</v>
      </c>
      <c r="B17" s="246">
        <v>2</v>
      </c>
      <c r="C17" s="247" t="str">
        <f>IF((C8="OBZ"),(Vstup!P8),IF((C8="OB1"),(Vstup!P26),IF((C8="OB2"),(Vstup!P44),IF((C8="OB3"),(Vstup!P62)))))</f>
        <v>Přivolání se zastavením</v>
      </c>
      <c r="D17" s="247"/>
      <c r="E17" s="170">
        <v>6</v>
      </c>
      <c r="F17" s="248">
        <f>IF((C8="OBZ"),(Vstup!S8),IF((C8="OB1"),(Vstup!S26),IF((C8="OB2"),(Vstup!S44),IF((C8="OB3"),(Vstup!S62)))))</f>
        <v>4</v>
      </c>
      <c r="G17" s="249">
        <f>E17*F17</f>
        <v>24</v>
      </c>
      <c r="H17" s="245">
        <f t="shared" si="0"/>
        <v>6</v>
      </c>
      <c r="I17" s="213"/>
    </row>
    <row r="18" spans="1:9" ht="14.25" customHeight="1">
      <c r="A18" s="235" t="str">
        <f>IF(D14="DISK","Diskvalifikace",IF(D14&gt;255.99,"Výborný",IF(D14&gt;224.99,"Velmi dobrý",IF(D14&gt;191.99,"Dobrý",IF(D14&lt;192,"Nehodnocen")))))</f>
        <v>Nehodnocen</v>
      </c>
      <c r="B18" s="246">
        <v>3</v>
      </c>
      <c r="C18" s="250" t="str">
        <f>IF((C8="OBZ"),(Vstup!P9),IF((C8="OB1"),(Vstup!P27),IF((C8="OB2"),(Vstup!P45),IF((C8="OB3"),(Vstup!P63)))))</f>
        <v>Směrový aport</v>
      </c>
      <c r="D18" s="250"/>
      <c r="E18" s="170">
        <v>0</v>
      </c>
      <c r="F18" s="248">
        <f>IF((C8="OBZ"),(Vstup!S9),IF((C8="OB1"),(Vstup!S27),IF((C8="OB2"),(Vstup!S45),IF((C8="OB3"),(Vstup!S63)))))</f>
        <v>3</v>
      </c>
      <c r="G18" s="251">
        <f>E18*F18</f>
        <v>0</v>
      </c>
      <c r="H18" s="245">
        <f t="shared" si="0"/>
        <v>0</v>
      </c>
      <c r="I18" s="213"/>
    </row>
    <row r="19" spans="1:9" ht="14.25" customHeight="1">
      <c r="A19" s="252"/>
      <c r="B19" s="246">
        <v>4</v>
      </c>
      <c r="C19" s="250" t="str">
        <f>IF((C8="OBZ"),(Vstup!P10),IF((C8="OB1"),(Vstup!P28),IF((C8="OB2"),(Vstup!P46),IF((C8="OB3"),(Vstup!P64)))))</f>
        <v>Ovladatelnost na dálku</v>
      </c>
      <c r="D19" s="250"/>
      <c r="E19" s="170">
        <v>5</v>
      </c>
      <c r="F19" s="248">
        <f>IF((C8="OBZ"),(Vstup!S10),IF((C8="OB1"),(Vstup!S28),IF((C8="OB2"),(Vstup!S46),IF((C8="OB3"),(Vstup!S64)))))</f>
        <v>4</v>
      </c>
      <c r="G19" s="251">
        <f aca="true" t="shared" si="1" ref="G19:G24">E19*F19</f>
        <v>20</v>
      </c>
      <c r="H19" s="245">
        <f t="shared" si="0"/>
        <v>5</v>
      </c>
      <c r="I19" s="213"/>
    </row>
    <row r="20" spans="1:9" ht="14.25" customHeight="1">
      <c r="A20" s="252"/>
      <c r="B20" s="246">
        <v>5</v>
      </c>
      <c r="C20" s="250" t="str">
        <f>IF((C8="OBZ"),(Vstup!P11),IF((C8="OB1"),(Vstup!P29),IF((C8="OB2"),(Vstup!P47),IF((C8="OB3"),(Vstup!P65)))))</f>
        <v>Aport se skokem přes překážku</v>
      </c>
      <c r="D20" s="250"/>
      <c r="E20" s="170">
        <v>0</v>
      </c>
      <c r="F20" s="248">
        <f>IF((C8="OBZ"),(Vstup!S11),IF((C8="OB1"),(Vstup!S29),IF((C8="OB2"),(Vstup!S47),IF((C8="OB3"),(Vstup!S65)))))</f>
        <v>3</v>
      </c>
      <c r="G20" s="251">
        <f t="shared" si="1"/>
        <v>0</v>
      </c>
      <c r="H20" s="245">
        <f t="shared" si="0"/>
        <v>0</v>
      </c>
      <c r="I20" s="213"/>
    </row>
    <row r="21" spans="1:9" ht="14.25" customHeight="1">
      <c r="A21" s="252"/>
      <c r="B21" s="246">
        <v>6</v>
      </c>
      <c r="C21" s="250" t="str">
        <f>IF((C8="OBZ"),(Vstup!P12),IF((C8="OB1"),(Vstup!P30),IF((C8="OB2"),(Vstup!P48),IF((C8="OB3"),(Vstup!P66)))))</f>
        <v>Vyslání do čtverce</v>
      </c>
      <c r="D21" s="250"/>
      <c r="E21" s="170">
        <v>9</v>
      </c>
      <c r="F21" s="248">
        <f>IF((C8="OBZ"),(Vstup!S12),IF((C8="OB1"),(Vstup!S30),IF((C8="OB2"),(Vstup!S48),IF((C8="OB3"),(Vstup!S66)))))</f>
        <v>4</v>
      </c>
      <c r="G21" s="251">
        <f t="shared" si="1"/>
        <v>36</v>
      </c>
      <c r="H21" s="245">
        <f t="shared" si="0"/>
        <v>9</v>
      </c>
      <c r="I21" s="213"/>
    </row>
    <row r="22" spans="1:9" ht="14.25" customHeight="1">
      <c r="A22" s="252"/>
      <c r="B22" s="246">
        <v>7</v>
      </c>
      <c r="C22" s="250" t="str">
        <f>IF((C8="OBZ"),(Vstup!P13),IF((C8="OB1"),(Vstup!P31),IF((C8="OB2"),(Vstup!P49),IF((C8="OB3"),(Vstup!P67)))))</f>
        <v>Pachové rozlišování</v>
      </c>
      <c r="D22" s="250"/>
      <c r="E22" s="170">
        <v>8.5</v>
      </c>
      <c r="F22" s="248">
        <f>IF((C8="OBZ"),(Vstup!S13),IF((C8="OB1"),(Vstup!S31),IF((C8="OB2"),(Vstup!S49),IF((C8="OB3"),(Vstup!S67)))))</f>
        <v>4</v>
      </c>
      <c r="G22" s="251">
        <f t="shared" si="1"/>
        <v>34</v>
      </c>
      <c r="H22" s="245">
        <f t="shared" si="0"/>
        <v>8.5</v>
      </c>
      <c r="I22" s="213"/>
    </row>
    <row r="23" spans="1:9" ht="14.25" customHeight="1">
      <c r="A23" s="252"/>
      <c r="B23" s="246">
        <v>8</v>
      </c>
      <c r="C23" s="250" t="str">
        <f>IF((C8="OBZ"),(Vstup!P14),IF((C8="OB1"),(Vstup!P32),IF((C8="OB2"),(Vstup!P50),IF((C8="OB3"),(Vstup!P68)))))</f>
        <v>Odložení do stoje a do sedu za chůze</v>
      </c>
      <c r="D23" s="250"/>
      <c r="E23" s="170">
        <v>8</v>
      </c>
      <c r="F23" s="248">
        <f>IF((C8="OBZ"),(Vstup!S14),IF((C8="OB1"),(Vstup!S32),IF((C8="OB2"),(Vstup!S50),IF((C8="OB3"),(Vstup!S68)))))</f>
        <v>3</v>
      </c>
      <c r="G23" s="251">
        <f t="shared" si="1"/>
        <v>24</v>
      </c>
      <c r="H23" s="245">
        <f t="shared" si="0"/>
        <v>8</v>
      </c>
      <c r="I23" s="213"/>
    </row>
    <row r="24" spans="1:9" ht="14.25" customHeight="1">
      <c r="A24" s="252"/>
      <c r="B24" s="246">
        <v>9</v>
      </c>
      <c r="C24" s="250" t="str">
        <f>IF((C8="OBZ"),(Vstup!P15),IF((C8="OB1"),(Vstup!P33),IF((C8="OB2"),(Vstup!P51),IF((C8="OB3"),(Vstup!P69)))))</f>
        <v>Chůze u nohy</v>
      </c>
      <c r="D24" s="250"/>
      <c r="E24" s="170">
        <v>6.5</v>
      </c>
      <c r="F24" s="248">
        <f>IF((C8="OBZ"),(Vstup!S15),IF((C8="OB1"),(Vstup!S33),IF((C8="OB2"),(Vstup!S51),IF((C8="OB3"),(Vstup!S69)))))</f>
        <v>3</v>
      </c>
      <c r="G24" s="251">
        <f t="shared" si="1"/>
        <v>19.5</v>
      </c>
      <c r="H24" s="245">
        <f t="shared" si="0"/>
        <v>6.5</v>
      </c>
      <c r="I24" s="213"/>
    </row>
    <row r="25" spans="1:9" ht="14.25" customHeight="1">
      <c r="A25" s="252"/>
      <c r="B25" s="253">
        <v>10</v>
      </c>
      <c r="C25" s="254" t="str">
        <f>IF((C8="OBZ"),(Vstup!P16),IF((C8="OB1"),(Vstup!P34),IF((C8="OB2"),(Vstup!P52),IF((C8="OB3"),(Vstup!P70)))))</f>
        <v>Všeobecný dojem</v>
      </c>
      <c r="D25" s="254"/>
      <c r="E25" s="183">
        <v>7.5</v>
      </c>
      <c r="F25" s="255">
        <f>IF((C8="OBZ"),(Vstup!S16),IF((C8="OB1"),(Vstup!S34),IF((C8="OB2"),(Vstup!S52),IF((C8="OB3"),(Vstup!S70)))))</f>
        <v>2</v>
      </c>
      <c r="G25" s="256">
        <f>E25*F25</f>
        <v>15</v>
      </c>
      <c r="H25" s="245">
        <f t="shared" si="0"/>
        <v>7.5</v>
      </c>
      <c r="I25" s="213"/>
    </row>
    <row r="26" spans="1:9" ht="12.75">
      <c r="A26" s="252"/>
      <c r="B26" s="257"/>
      <c r="C26" s="258" t="s">
        <v>82</v>
      </c>
      <c r="D26" s="258"/>
      <c r="E26" s="258"/>
      <c r="F26" s="258"/>
      <c r="G26" s="259">
        <f>SUM(G16:G25)</f>
        <v>172.5</v>
      </c>
      <c r="H26" s="260"/>
      <c r="I26" s="213"/>
    </row>
    <row r="27" spans="1:9" ht="12.75">
      <c r="A27" s="261"/>
      <c r="B27" s="262"/>
      <c r="C27" s="263"/>
      <c r="D27" s="263"/>
      <c r="E27" s="263"/>
      <c r="F27" s="263"/>
      <c r="G27" s="264"/>
      <c r="H27" s="265"/>
      <c r="I27" s="266"/>
    </row>
    <row r="28" spans="1:9" ht="12.75">
      <c r="A28" s="196"/>
      <c r="B28" s="197"/>
      <c r="C28" s="198"/>
      <c r="D28" s="198"/>
      <c r="E28" s="198"/>
      <c r="F28" s="198"/>
      <c r="G28" s="199"/>
      <c r="H28" s="196"/>
      <c r="I28" s="196"/>
    </row>
    <row r="29" spans="1:9" ht="12.75">
      <c r="A29" s="196"/>
      <c r="B29" s="197"/>
      <c r="C29" s="198"/>
      <c r="D29" s="198"/>
      <c r="E29" s="198"/>
      <c r="F29" s="198"/>
      <c r="G29" s="199"/>
      <c r="H29" s="196"/>
      <c r="I29" s="196"/>
    </row>
    <row r="30" spans="1:9" ht="12.75">
      <c r="A30" s="196"/>
      <c r="B30" s="197"/>
      <c r="C30" s="198"/>
      <c r="D30" s="198"/>
      <c r="E30" s="198"/>
      <c r="F30" s="198"/>
      <c r="G30" s="199"/>
      <c r="H30" s="196"/>
      <c r="I30" s="196"/>
    </row>
    <row r="31" spans="1:9" ht="12.75">
      <c r="A31" s="196"/>
      <c r="B31" s="197"/>
      <c r="C31" s="198"/>
      <c r="D31" s="198"/>
      <c r="E31" s="198"/>
      <c r="F31" s="198"/>
      <c r="G31" s="199"/>
      <c r="H31" s="196"/>
      <c r="I31" s="196"/>
    </row>
    <row r="32" spans="1:5" ht="12.75">
      <c r="A32" s="200" t="s">
        <v>141</v>
      </c>
      <c r="B32" s="201"/>
      <c r="C32" s="201"/>
      <c r="D32" s="201"/>
      <c r="E32" s="202"/>
    </row>
    <row r="35" spans="1:3" ht="12.75">
      <c r="A35" s="203" t="s">
        <v>142</v>
      </c>
      <c r="B35" s="204"/>
      <c r="C35" s="204"/>
    </row>
  </sheetData>
  <sheetProtection sheet="1"/>
  <mergeCells count="12">
    <mergeCell ref="D10:D12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</mergeCells>
  <printOptions/>
  <pageMargins left="0.7875" right="0.7875" top="0.9847222222222223" bottom="0.9840277777777777" header="0.49236111111111114" footer="0.5118055555555555"/>
  <pageSetup horizontalDpi="300" verticalDpi="300" orientation="landscape" paperSize="9"/>
  <headerFooter alignWithMargins="0">
    <oddHeader>&amp;C&amp;18Výsledkový list OBEDIENCE CZ</oddHead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45"/>
  </sheetPr>
  <dimension ref="A1:I35"/>
  <sheetViews>
    <sheetView showGridLines="0" workbookViewId="0" topLeftCell="A10">
      <selection activeCell="E28" sqref="E28"/>
    </sheetView>
  </sheetViews>
  <sheetFormatPr defaultColWidth="9.140625" defaultRowHeight="12.75"/>
  <cols>
    <col min="1" max="1" width="28.7109375" style="121" customWidth="1"/>
    <col min="2" max="2" width="6.00390625" style="121" customWidth="1"/>
    <col min="3" max="3" width="39.7109375" style="121" customWidth="1"/>
    <col min="4" max="4" width="15.7109375" style="121" customWidth="1"/>
    <col min="5" max="5" width="13.8515625" style="121" customWidth="1"/>
    <col min="6" max="6" width="6.421875" style="121" customWidth="1"/>
    <col min="7" max="7" width="16.421875" style="121" customWidth="1"/>
    <col min="8" max="8" width="0" style="121" hidden="1" customWidth="1"/>
    <col min="9" max="16384" width="9.140625" style="121" customWidth="1"/>
  </cols>
  <sheetData>
    <row r="1" spans="1:9" ht="12.75">
      <c r="A1" s="205" t="s">
        <v>133</v>
      </c>
      <c r="B1" s="206" t="s">
        <v>134</v>
      </c>
      <c r="C1" s="207" t="str">
        <f>+Vstup!I1</f>
        <v>Klub Obedience CZ</v>
      </c>
      <c r="D1" s="208"/>
      <c r="E1" s="208"/>
      <c r="F1" s="208"/>
      <c r="G1" s="208"/>
      <c r="H1" s="208"/>
      <c r="I1" s="209"/>
    </row>
    <row r="2" spans="1:9" ht="12.75">
      <c r="A2" s="210" t="s">
        <v>135</v>
      </c>
      <c r="B2" s="211" t="s">
        <v>134</v>
      </c>
      <c r="C2" s="212" t="str">
        <f>+Vstup!I2</f>
        <v>5.MR BO a AO</v>
      </c>
      <c r="D2" s="196"/>
      <c r="E2" s="196"/>
      <c r="F2" s="196"/>
      <c r="G2" s="196"/>
      <c r="H2" s="196"/>
      <c r="I2" s="213"/>
    </row>
    <row r="3" spans="1:9" ht="12.75">
      <c r="A3" s="210" t="s">
        <v>136</v>
      </c>
      <c r="B3" s="211" t="s">
        <v>134</v>
      </c>
      <c r="C3" s="214" t="str">
        <f>+Vstup!I3</f>
        <v>13.09.2014</v>
      </c>
      <c r="D3" s="196"/>
      <c r="E3" s="196"/>
      <c r="F3" s="196"/>
      <c r="G3" s="196"/>
      <c r="H3" s="196"/>
      <c r="I3" s="213"/>
    </row>
    <row r="4" spans="1:9" ht="12.75">
      <c r="A4" s="215"/>
      <c r="B4" s="211"/>
      <c r="C4" s="216"/>
      <c r="D4" s="196"/>
      <c r="E4" s="196"/>
      <c r="F4" s="196"/>
      <c r="G4" s="196"/>
      <c r="H4" s="196"/>
      <c r="I4" s="213"/>
    </row>
    <row r="5" spans="1:9" ht="12.75">
      <c r="A5" s="210" t="s">
        <v>137</v>
      </c>
      <c r="B5" s="211" t="s">
        <v>134</v>
      </c>
      <c r="C5" s="217" t="str">
        <f>+Vstup!B16</f>
        <v>Kamila Burek</v>
      </c>
      <c r="D5" s="196"/>
      <c r="E5" s="196"/>
      <c r="F5" s="196"/>
      <c r="G5" s="196"/>
      <c r="H5" s="196"/>
      <c r="I5" s="213"/>
    </row>
    <row r="6" spans="1:9" ht="12.75">
      <c r="A6" s="210" t="s">
        <v>2</v>
      </c>
      <c r="B6" s="211" t="s">
        <v>134</v>
      </c>
      <c r="C6" s="217" t="str">
        <f>+Vstup!C16</f>
        <v>Aurynn Doc Bar Domikar</v>
      </c>
      <c r="D6" s="196"/>
      <c r="E6" s="196"/>
      <c r="F6" s="196"/>
      <c r="G6" s="196"/>
      <c r="H6" s="196"/>
      <c r="I6" s="213"/>
    </row>
    <row r="7" spans="1:9" ht="12.75">
      <c r="A7" s="210" t="s">
        <v>3</v>
      </c>
      <c r="B7" s="211" t="s">
        <v>134</v>
      </c>
      <c r="C7" s="217" t="str">
        <f>+Vstup!D16</f>
        <v>Australian Cattle Dog</v>
      </c>
      <c r="D7" s="196"/>
      <c r="E7" s="196"/>
      <c r="F7" s="196"/>
      <c r="G7" s="196"/>
      <c r="H7" s="196"/>
      <c r="I7" s="213"/>
    </row>
    <row r="8" spans="1:9" ht="12.75">
      <c r="A8" s="210" t="s">
        <v>4</v>
      </c>
      <c r="B8" s="211" t="s">
        <v>134</v>
      </c>
      <c r="C8" s="217" t="str">
        <f>+Vstup!E16</f>
        <v>OB2</v>
      </c>
      <c r="D8" s="196"/>
      <c r="E8" s="196"/>
      <c r="F8" s="196"/>
      <c r="G8" s="196"/>
      <c r="H8" s="196"/>
      <c r="I8" s="213"/>
    </row>
    <row r="9" spans="1:9" ht="12.75">
      <c r="A9" s="210"/>
      <c r="B9" s="218"/>
      <c r="C9" s="216"/>
      <c r="D9" s="196"/>
      <c r="E9" s="196"/>
      <c r="F9" s="196"/>
      <c r="G9" s="196"/>
      <c r="H9" s="196"/>
      <c r="I9" s="213"/>
    </row>
    <row r="10" spans="1:9" ht="41.25" customHeight="1">
      <c r="A10" s="210" t="s">
        <v>138</v>
      </c>
      <c r="B10" s="211" t="s">
        <v>134</v>
      </c>
      <c r="C10" s="214" t="str">
        <f>+Vstup!I4</f>
        <v>Rudy Cattrysse / Markéta Píšová (OBZ)</v>
      </c>
      <c r="D10" s="219" t="s">
        <v>139</v>
      </c>
      <c r="E10" s="220" t="s">
        <v>9</v>
      </c>
      <c r="F10" s="221"/>
      <c r="G10" s="222"/>
      <c r="H10" s="196"/>
      <c r="I10" s="213"/>
    </row>
    <row r="11" spans="1:9" ht="12.75">
      <c r="A11" s="210"/>
      <c r="B11" s="211"/>
      <c r="C11" s="214"/>
      <c r="D11" s="219"/>
      <c r="E11" s="223" t="s">
        <v>16</v>
      </c>
      <c r="F11" s="224"/>
      <c r="G11" s="225" t="str">
        <f>IF((C8="OBZ"),(Vstup!T2),IF((C8="OB1"),(Vstup!T20),IF((C8="OB2"),(Vstup!T38),IF((C8="OB3"),(Vstup!T56)))))</f>
        <v>320,0 - 256,0</v>
      </c>
      <c r="H11" s="226"/>
      <c r="I11" s="213"/>
    </row>
    <row r="12" spans="1:9" ht="12.75">
      <c r="A12" s="210" t="s">
        <v>140</v>
      </c>
      <c r="B12" s="211" t="s">
        <v>134</v>
      </c>
      <c r="C12" s="212" t="str">
        <f>+Vstup!I6</f>
        <v>Zuzana Coufalová / Hana Böhme (OBZ)</v>
      </c>
      <c r="D12" s="219"/>
      <c r="E12" s="223" t="s">
        <v>23</v>
      </c>
      <c r="F12" s="224"/>
      <c r="G12" s="225" t="str">
        <f>IF((C8="OBZ"),(Vstup!T3),IF((C8="OB1"),(Vstup!T21),IF((C8="OB2"),(Vstup!T39),IF((C8="OB3"),(Vstup!T57)))))</f>
        <v>255,9 - 225,0</v>
      </c>
      <c r="H12" s="196"/>
      <c r="I12" s="213"/>
    </row>
    <row r="13" spans="1:9" ht="12.75">
      <c r="A13" s="210"/>
      <c r="B13" s="211"/>
      <c r="C13" s="212"/>
      <c r="D13" s="157">
        <v>0</v>
      </c>
      <c r="E13" s="227" t="s">
        <v>30</v>
      </c>
      <c r="F13" s="228"/>
      <c r="G13" s="225" t="str">
        <f>IF((C8="OBZ"),(Vstup!T4),IF((C8="OB1"),(Vstup!T22),IF((C8="OB2"),(Vstup!T40),IF((C8="OB3"),(Vstup!T58)))))</f>
        <v>224,9 - 192,0</v>
      </c>
      <c r="H13" s="196"/>
      <c r="I13" s="213"/>
    </row>
    <row r="14" spans="1:9" ht="20.25" customHeight="1">
      <c r="A14" s="229"/>
      <c r="B14" s="230"/>
      <c r="C14" s="212"/>
      <c r="D14" s="231">
        <f>IF(D13="DISK","DISK",(+G26+D13))</f>
        <v>271</v>
      </c>
      <c r="E14" s="232" t="s">
        <v>34</v>
      </c>
      <c r="F14" s="233"/>
      <c r="G14" s="234" t="str">
        <f>IF((C8)="OBZ",(A15),IF((C8)="OB1",(A16),IF((C8)="OB2",(A17),IF((C8)="OB3",(A18)))))</f>
        <v>Výborný</v>
      </c>
      <c r="H14" s="196"/>
      <c r="I14" s="213"/>
    </row>
    <row r="15" spans="1:9" ht="12.75">
      <c r="A15" s="235" t="str">
        <f>IF(D14="DISK","Diskvalifikace",IF(D14&gt;223.99,"Výborný",IF(D14&gt;195.99,"Velmi dobrý",IF(D14&gt;139.99,"Dobrý",IF(D14&lt;140,"Nehodnocen")))))</f>
        <v>Výborný</v>
      </c>
      <c r="B15" s="236" t="s">
        <v>39</v>
      </c>
      <c r="C15" s="237" t="s">
        <v>40</v>
      </c>
      <c r="D15" s="237"/>
      <c r="E15" s="238" t="s">
        <v>41</v>
      </c>
      <c r="F15" s="239" t="s">
        <v>42</v>
      </c>
      <c r="G15" s="240" t="s">
        <v>43</v>
      </c>
      <c r="H15" s="196"/>
      <c r="I15" s="213"/>
    </row>
    <row r="16" spans="1:9" ht="14.25" customHeight="1">
      <c r="A16" s="235" t="str">
        <f>IF(D14="DISK","Diskvalifikace",IF(D14&gt;223.99,"Výborný",IF(D14&gt;195.99,"Velmi dobrý",IF(D14&gt;139.99,"Dobrý",IF(D14&lt;140,"Nehodnocen")))))</f>
        <v>Výborný</v>
      </c>
      <c r="B16" s="241">
        <v>1</v>
      </c>
      <c r="C16" s="242" t="str">
        <f>IF((C8="OBZ"),(Vstup!P7),IF((C8="OB1"),(Vstup!P25),IF((C8="OB2"),(Vstup!P43),IF((C8="OB3"),(Vstup!P61)))))</f>
        <v>Odložení vsedě ve skupině</v>
      </c>
      <c r="D16" s="242"/>
      <c r="E16" s="170">
        <v>10</v>
      </c>
      <c r="F16" s="243">
        <f>IF((C8="OBZ"),(Vstup!S7),IF((C8="OB1"),(Vstup!S25),IF((C8="OB2"),(Vstup!S43),IF((C8="OB3"),(Vstup!S61)))))</f>
        <v>2</v>
      </c>
      <c r="G16" s="244">
        <f>E16*F16</f>
        <v>20</v>
      </c>
      <c r="H16" s="245">
        <f aca="true" t="shared" si="0" ref="H16:H25">IF(D16=0,E16*2,D16+E16)/2</f>
        <v>10</v>
      </c>
      <c r="I16" s="213"/>
    </row>
    <row r="17" spans="1:9" ht="14.25" customHeight="1">
      <c r="A17" s="235" t="str">
        <f>IF(D14="DISK","Diskvalifikace",IF(D14&gt;255.99,"Výborný",IF(D14&gt;224.99,"Velmi dobrý",IF(D14&gt;191.99,"Dobrý",IF(D14&lt;192,"Nehodnocen")))))</f>
        <v>Výborný</v>
      </c>
      <c r="B17" s="246">
        <v>2</v>
      </c>
      <c r="C17" s="247" t="str">
        <f>IF((C8="OBZ"),(Vstup!P8),IF((C8="OB1"),(Vstup!P26),IF((C8="OB2"),(Vstup!P44),IF((C8="OB3"),(Vstup!P62)))))</f>
        <v>Přivolání se zastavením</v>
      </c>
      <c r="D17" s="247"/>
      <c r="E17" s="170">
        <v>8</v>
      </c>
      <c r="F17" s="248">
        <f>IF((C8="OBZ"),(Vstup!S8),IF((C8="OB1"),(Vstup!S26),IF((C8="OB2"),(Vstup!S44),IF((C8="OB3"),(Vstup!S62)))))</f>
        <v>4</v>
      </c>
      <c r="G17" s="249">
        <f>E17*F17</f>
        <v>32</v>
      </c>
      <c r="H17" s="245">
        <f t="shared" si="0"/>
        <v>8</v>
      </c>
      <c r="I17" s="213"/>
    </row>
    <row r="18" spans="1:9" ht="14.25" customHeight="1">
      <c r="A18" s="235" t="str">
        <f>IF(D14="DISK","Diskvalifikace",IF(D14&gt;255.99,"Výborný",IF(D14&gt;224.99,"Velmi dobrý",IF(D14&gt;191.99,"Dobrý",IF(D14&lt;192,"Nehodnocen")))))</f>
        <v>Výborný</v>
      </c>
      <c r="B18" s="246">
        <v>3</v>
      </c>
      <c r="C18" s="250" t="str">
        <f>IF((C8="OBZ"),(Vstup!P9),IF((C8="OB1"),(Vstup!P27),IF((C8="OB2"),(Vstup!P45),IF((C8="OB3"),(Vstup!P63)))))</f>
        <v>Směrový aport</v>
      </c>
      <c r="D18" s="250"/>
      <c r="E18" s="170">
        <v>8.5</v>
      </c>
      <c r="F18" s="248">
        <f>IF((C8="OBZ"),(Vstup!S9),IF((C8="OB1"),(Vstup!S27),IF((C8="OB2"),(Vstup!S45),IF((C8="OB3"),(Vstup!S63)))))</f>
        <v>3</v>
      </c>
      <c r="G18" s="251">
        <f>E18*F18</f>
        <v>25.5</v>
      </c>
      <c r="H18" s="245">
        <f t="shared" si="0"/>
        <v>8.5</v>
      </c>
      <c r="I18" s="213"/>
    </row>
    <row r="19" spans="1:9" ht="14.25" customHeight="1">
      <c r="A19" s="252"/>
      <c r="B19" s="246">
        <v>4</v>
      </c>
      <c r="C19" s="250" t="str">
        <f>IF((C8="OBZ"),(Vstup!P10),IF((C8="OB1"),(Vstup!P28),IF((C8="OB2"),(Vstup!P46),IF((C8="OB3"),(Vstup!P64)))))</f>
        <v>Ovladatelnost na dálku</v>
      </c>
      <c r="D19" s="250"/>
      <c r="E19" s="170">
        <v>10</v>
      </c>
      <c r="F19" s="248">
        <f>IF((C8="OBZ"),(Vstup!S10),IF((C8="OB1"),(Vstup!S28),IF((C8="OB2"),(Vstup!S46),IF((C8="OB3"),(Vstup!S64)))))</f>
        <v>4</v>
      </c>
      <c r="G19" s="251">
        <f aca="true" t="shared" si="1" ref="G19:G24">E19*F19</f>
        <v>40</v>
      </c>
      <c r="H19" s="245">
        <f t="shared" si="0"/>
        <v>10</v>
      </c>
      <c r="I19" s="213"/>
    </row>
    <row r="20" spans="1:9" ht="14.25" customHeight="1">
      <c r="A20" s="252"/>
      <c r="B20" s="246">
        <v>5</v>
      </c>
      <c r="C20" s="250" t="str">
        <f>IF((C8="OBZ"),(Vstup!P11),IF((C8="OB1"),(Vstup!P29),IF((C8="OB2"),(Vstup!P47),IF((C8="OB3"),(Vstup!P65)))))</f>
        <v>Aport se skokem přes překážku</v>
      </c>
      <c r="D20" s="250"/>
      <c r="E20" s="170">
        <v>10</v>
      </c>
      <c r="F20" s="248">
        <f>IF((C8="OBZ"),(Vstup!S11),IF((C8="OB1"),(Vstup!S29),IF((C8="OB2"),(Vstup!S47),IF((C8="OB3"),(Vstup!S65)))))</f>
        <v>3</v>
      </c>
      <c r="G20" s="251">
        <f t="shared" si="1"/>
        <v>30</v>
      </c>
      <c r="H20" s="245">
        <f t="shared" si="0"/>
        <v>10</v>
      </c>
      <c r="I20" s="213"/>
    </row>
    <row r="21" spans="1:9" ht="14.25" customHeight="1">
      <c r="A21" s="252"/>
      <c r="B21" s="246">
        <v>6</v>
      </c>
      <c r="C21" s="250" t="str">
        <f>IF((C8="OBZ"),(Vstup!P12),IF((C8="OB1"),(Vstup!P30),IF((C8="OB2"),(Vstup!P48),IF((C8="OB3"),(Vstup!P66)))))</f>
        <v>Vyslání do čtverce</v>
      </c>
      <c r="D21" s="250"/>
      <c r="E21" s="170">
        <v>5</v>
      </c>
      <c r="F21" s="248">
        <f>IF((C8="OBZ"),(Vstup!S12),IF((C8="OB1"),(Vstup!S30),IF((C8="OB2"),(Vstup!S48),IF((C8="OB3"),(Vstup!S66)))))</f>
        <v>4</v>
      </c>
      <c r="G21" s="251">
        <f t="shared" si="1"/>
        <v>20</v>
      </c>
      <c r="H21" s="245">
        <f t="shared" si="0"/>
        <v>5</v>
      </c>
      <c r="I21" s="213"/>
    </row>
    <row r="22" spans="1:9" ht="14.25" customHeight="1">
      <c r="A22" s="252"/>
      <c r="B22" s="246">
        <v>7</v>
      </c>
      <c r="C22" s="250" t="str">
        <f>IF((C8="OBZ"),(Vstup!P13),IF((C8="OB1"),(Vstup!P31),IF((C8="OB2"),(Vstup!P49),IF((C8="OB3"),(Vstup!P67)))))</f>
        <v>Pachové rozlišování</v>
      </c>
      <c r="D22" s="250"/>
      <c r="E22" s="170">
        <v>7.5</v>
      </c>
      <c r="F22" s="248">
        <f>IF((C8="OBZ"),(Vstup!S13),IF((C8="OB1"),(Vstup!S31),IF((C8="OB2"),(Vstup!S49),IF((C8="OB3"),(Vstup!S67)))))</f>
        <v>4</v>
      </c>
      <c r="G22" s="251">
        <f t="shared" si="1"/>
        <v>30</v>
      </c>
      <c r="H22" s="245">
        <f t="shared" si="0"/>
        <v>7.5</v>
      </c>
      <c r="I22" s="213"/>
    </row>
    <row r="23" spans="1:9" ht="14.25" customHeight="1">
      <c r="A23" s="252"/>
      <c r="B23" s="246">
        <v>8</v>
      </c>
      <c r="C23" s="250" t="str">
        <f>IF((C8="OBZ"),(Vstup!P14),IF((C8="OB1"),(Vstup!P32),IF((C8="OB2"),(Vstup!P50),IF((C8="OB3"),(Vstup!P68)))))</f>
        <v>Odložení do stoje a do sedu za chůze</v>
      </c>
      <c r="D23" s="250"/>
      <c r="E23" s="170">
        <v>9.5</v>
      </c>
      <c r="F23" s="248">
        <f>IF((C8="OBZ"),(Vstup!S14),IF((C8="OB1"),(Vstup!S32),IF((C8="OB2"),(Vstup!S50),IF((C8="OB3"),(Vstup!S68)))))</f>
        <v>3</v>
      </c>
      <c r="G23" s="251">
        <f t="shared" si="1"/>
        <v>28.5</v>
      </c>
      <c r="H23" s="245">
        <f t="shared" si="0"/>
        <v>9.5</v>
      </c>
      <c r="I23" s="213"/>
    </row>
    <row r="24" spans="1:9" ht="14.25" customHeight="1">
      <c r="A24" s="252"/>
      <c r="B24" s="246">
        <v>9</v>
      </c>
      <c r="C24" s="250" t="str">
        <f>IF((C8="OBZ"),(Vstup!P15),IF((C8="OB1"),(Vstup!P33),IF((C8="OB2"),(Vstup!P51),IF((C8="OB3"),(Vstup!P69)))))</f>
        <v>Chůze u nohy</v>
      </c>
      <c r="D24" s="250"/>
      <c r="E24" s="170">
        <v>9</v>
      </c>
      <c r="F24" s="248">
        <f>IF((C8="OBZ"),(Vstup!S15),IF((C8="OB1"),(Vstup!S33),IF((C8="OB2"),(Vstup!S51),IF((C8="OB3"),(Vstup!S69)))))</f>
        <v>3</v>
      </c>
      <c r="G24" s="251">
        <f t="shared" si="1"/>
        <v>27</v>
      </c>
      <c r="H24" s="245">
        <f t="shared" si="0"/>
        <v>9</v>
      </c>
      <c r="I24" s="213"/>
    </row>
    <row r="25" spans="1:9" ht="14.25" customHeight="1">
      <c r="A25" s="252"/>
      <c r="B25" s="253">
        <v>10</v>
      </c>
      <c r="C25" s="254" t="str">
        <f>IF((C8="OBZ"),(Vstup!P16),IF((C8="OB1"),(Vstup!P34),IF((C8="OB2"),(Vstup!P52),IF((C8="OB3"),(Vstup!P70)))))</f>
        <v>Všeobecný dojem</v>
      </c>
      <c r="D25" s="254"/>
      <c r="E25" s="183">
        <v>9</v>
      </c>
      <c r="F25" s="255">
        <f>IF((C8="OBZ"),(Vstup!S16),IF((C8="OB1"),(Vstup!S34),IF((C8="OB2"),(Vstup!S52),IF((C8="OB3"),(Vstup!S70)))))</f>
        <v>2</v>
      </c>
      <c r="G25" s="256">
        <f>E25*F25</f>
        <v>18</v>
      </c>
      <c r="H25" s="245">
        <f t="shared" si="0"/>
        <v>9</v>
      </c>
      <c r="I25" s="213"/>
    </row>
    <row r="26" spans="1:9" ht="12.75">
      <c r="A26" s="252"/>
      <c r="B26" s="257"/>
      <c r="C26" s="258" t="s">
        <v>82</v>
      </c>
      <c r="D26" s="258"/>
      <c r="E26" s="258"/>
      <c r="F26" s="258"/>
      <c r="G26" s="259">
        <f>SUM(G16:G25)</f>
        <v>271</v>
      </c>
      <c r="H26" s="260"/>
      <c r="I26" s="213"/>
    </row>
    <row r="27" spans="1:9" ht="12.75">
      <c r="A27" s="261"/>
      <c r="B27" s="262"/>
      <c r="C27" s="263"/>
      <c r="D27" s="263"/>
      <c r="E27" s="263"/>
      <c r="F27" s="263"/>
      <c r="G27" s="264"/>
      <c r="H27" s="265"/>
      <c r="I27" s="266"/>
    </row>
    <row r="28" spans="1:9" ht="12.75">
      <c r="A28" s="196"/>
      <c r="B28" s="197"/>
      <c r="C28" s="198"/>
      <c r="D28" s="198"/>
      <c r="E28" s="198"/>
      <c r="F28" s="198"/>
      <c r="G28" s="199"/>
      <c r="H28" s="196"/>
      <c r="I28" s="196"/>
    </row>
    <row r="29" spans="1:9" ht="12.75">
      <c r="A29" s="196"/>
      <c r="B29" s="197"/>
      <c r="C29" s="198"/>
      <c r="D29" s="198"/>
      <c r="E29" s="198"/>
      <c r="F29" s="198"/>
      <c r="G29" s="199"/>
      <c r="H29" s="196"/>
      <c r="I29" s="196"/>
    </row>
    <row r="30" spans="1:9" ht="12.75">
      <c r="A30" s="196"/>
      <c r="B30" s="197"/>
      <c r="C30" s="198"/>
      <c r="D30" s="198"/>
      <c r="E30" s="198"/>
      <c r="F30" s="198"/>
      <c r="G30" s="199"/>
      <c r="H30" s="196"/>
      <c r="I30" s="196"/>
    </row>
    <row r="31" spans="1:9" ht="12.75">
      <c r="A31" s="196"/>
      <c r="B31" s="197"/>
      <c r="C31" s="198"/>
      <c r="D31" s="198"/>
      <c r="E31" s="198"/>
      <c r="F31" s="198"/>
      <c r="G31" s="199"/>
      <c r="H31" s="196"/>
      <c r="I31" s="196"/>
    </row>
    <row r="32" spans="1:5" ht="12.75">
      <c r="A32" s="200" t="s">
        <v>141</v>
      </c>
      <c r="B32" s="201"/>
      <c r="C32" s="201"/>
      <c r="D32" s="201"/>
      <c r="E32" s="202"/>
    </row>
    <row r="35" spans="1:3" ht="12.75">
      <c r="A35" s="203" t="s">
        <v>142</v>
      </c>
      <c r="B35" s="204"/>
      <c r="C35" s="204"/>
    </row>
  </sheetData>
  <sheetProtection sheet="1"/>
  <mergeCells count="12">
    <mergeCell ref="D10:D12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</mergeCells>
  <printOptions/>
  <pageMargins left="0.7875" right="0.7875" top="0.9847222222222223" bottom="0.9840277777777777" header="0.49236111111111114" footer="0.5118055555555555"/>
  <pageSetup horizontalDpi="300" verticalDpi="300" orientation="landscape" paperSize="9"/>
  <headerFooter alignWithMargins="0">
    <oddHeader>&amp;C&amp;18Výsledkový list OBEDIENCE CZ</oddHead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45"/>
  </sheetPr>
  <dimension ref="A1:I35"/>
  <sheetViews>
    <sheetView showGridLines="0" workbookViewId="0" topLeftCell="A4">
      <selection activeCell="F33" sqref="F33"/>
    </sheetView>
  </sheetViews>
  <sheetFormatPr defaultColWidth="9.140625" defaultRowHeight="12.75"/>
  <cols>
    <col min="1" max="1" width="28.7109375" style="121" customWidth="1"/>
    <col min="2" max="2" width="6.00390625" style="121" customWidth="1"/>
    <col min="3" max="3" width="39.7109375" style="121" customWidth="1"/>
    <col min="4" max="4" width="15.7109375" style="121" customWidth="1"/>
    <col min="5" max="5" width="13.8515625" style="121" customWidth="1"/>
    <col min="6" max="6" width="6.421875" style="121" customWidth="1"/>
    <col min="7" max="7" width="16.421875" style="121" customWidth="1"/>
    <col min="8" max="8" width="0" style="121" hidden="1" customWidth="1"/>
    <col min="9" max="16384" width="9.140625" style="121" customWidth="1"/>
  </cols>
  <sheetData>
    <row r="1" spans="1:9" ht="12.75">
      <c r="A1" s="205" t="s">
        <v>133</v>
      </c>
      <c r="B1" s="206" t="s">
        <v>134</v>
      </c>
      <c r="C1" s="207" t="str">
        <f>+Vstup!I1</f>
        <v>Klub Obedience CZ</v>
      </c>
      <c r="D1" s="208"/>
      <c r="E1" s="208"/>
      <c r="F1" s="208"/>
      <c r="G1" s="208"/>
      <c r="H1" s="208"/>
      <c r="I1" s="209"/>
    </row>
    <row r="2" spans="1:9" ht="12.75">
      <c r="A2" s="210" t="s">
        <v>135</v>
      </c>
      <c r="B2" s="211" t="s">
        <v>134</v>
      </c>
      <c r="C2" s="212" t="str">
        <f>+Vstup!I2</f>
        <v>5.MR BO a AO</v>
      </c>
      <c r="D2" s="196"/>
      <c r="E2" s="196"/>
      <c r="F2" s="196"/>
      <c r="G2" s="196"/>
      <c r="H2" s="196"/>
      <c r="I2" s="213"/>
    </row>
    <row r="3" spans="1:9" ht="12.75">
      <c r="A3" s="210" t="s">
        <v>136</v>
      </c>
      <c r="B3" s="211" t="s">
        <v>134</v>
      </c>
      <c r="C3" s="214" t="str">
        <f>+Vstup!I3</f>
        <v>13.09.2014</v>
      </c>
      <c r="D3" s="196"/>
      <c r="E3" s="196"/>
      <c r="F3" s="196"/>
      <c r="G3" s="196"/>
      <c r="H3" s="196"/>
      <c r="I3" s="213"/>
    </row>
    <row r="4" spans="1:9" ht="12.75">
      <c r="A4" s="215"/>
      <c r="B4" s="211"/>
      <c r="C4" s="216"/>
      <c r="D4" s="196"/>
      <c r="E4" s="196"/>
      <c r="F4" s="196"/>
      <c r="G4" s="196"/>
      <c r="H4" s="196"/>
      <c r="I4" s="213"/>
    </row>
    <row r="5" spans="1:9" ht="12.75">
      <c r="A5" s="210" t="s">
        <v>137</v>
      </c>
      <c r="B5" s="211" t="s">
        <v>134</v>
      </c>
      <c r="C5" s="217" t="str">
        <f>+Vstup!B17</f>
        <v>Hana Staropražská</v>
      </c>
      <c r="D5" s="196"/>
      <c r="E5" s="196"/>
      <c r="F5" s="196"/>
      <c r="G5" s="196"/>
      <c r="H5" s="196"/>
      <c r="I5" s="213"/>
    </row>
    <row r="6" spans="1:9" ht="12.75">
      <c r="A6" s="210" t="s">
        <v>2</v>
      </c>
      <c r="B6" s="211" t="s">
        <v>134</v>
      </c>
      <c r="C6" s="217" t="str">
        <f>+Vstup!C17</f>
        <v>Alka z Granátové zahrady</v>
      </c>
      <c r="D6" s="196"/>
      <c r="E6" s="196"/>
      <c r="F6" s="196"/>
      <c r="G6" s="196"/>
      <c r="H6" s="196"/>
      <c r="I6" s="213"/>
    </row>
    <row r="7" spans="1:9" ht="12.75">
      <c r="A7" s="210" t="s">
        <v>3</v>
      </c>
      <c r="B7" s="211" t="s">
        <v>134</v>
      </c>
      <c r="C7" s="217" t="str">
        <f>+Vstup!D17</f>
        <v>malinois</v>
      </c>
      <c r="D7" s="196"/>
      <c r="E7" s="196"/>
      <c r="F7" s="196"/>
      <c r="G7" s="196"/>
      <c r="H7" s="196"/>
      <c r="I7" s="213"/>
    </row>
    <row r="8" spans="1:9" ht="12.75">
      <c r="A8" s="210" t="s">
        <v>4</v>
      </c>
      <c r="B8" s="211" t="s">
        <v>134</v>
      </c>
      <c r="C8" s="217" t="str">
        <f>+Vstup!E17</f>
        <v>OB2</v>
      </c>
      <c r="D8" s="196"/>
      <c r="E8" s="196"/>
      <c r="F8" s="196"/>
      <c r="G8" s="196"/>
      <c r="H8" s="196"/>
      <c r="I8" s="213"/>
    </row>
    <row r="9" spans="1:9" ht="12.75">
      <c r="A9" s="210"/>
      <c r="B9" s="218"/>
      <c r="C9" s="216"/>
      <c r="D9" s="196"/>
      <c r="E9" s="196"/>
      <c r="F9" s="196"/>
      <c r="G9" s="196"/>
      <c r="H9" s="196"/>
      <c r="I9" s="213"/>
    </row>
    <row r="10" spans="1:9" ht="41.25" customHeight="1">
      <c r="A10" s="210" t="s">
        <v>138</v>
      </c>
      <c r="B10" s="211" t="s">
        <v>134</v>
      </c>
      <c r="C10" s="214" t="str">
        <f>+Vstup!I4</f>
        <v>Rudy Cattrysse / Markéta Píšová (OBZ)</v>
      </c>
      <c r="D10" s="219" t="s">
        <v>139</v>
      </c>
      <c r="E10" s="220" t="s">
        <v>9</v>
      </c>
      <c r="F10" s="221"/>
      <c r="G10" s="222"/>
      <c r="H10" s="196"/>
      <c r="I10" s="213"/>
    </row>
    <row r="11" spans="1:9" ht="12.75">
      <c r="A11" s="210"/>
      <c r="B11" s="211"/>
      <c r="C11" s="214"/>
      <c r="D11" s="219"/>
      <c r="E11" s="223" t="s">
        <v>16</v>
      </c>
      <c r="F11" s="224"/>
      <c r="G11" s="225" t="str">
        <f>IF((C8="OBZ"),(Vstup!T2),IF((C8="OB1"),(Vstup!T20),IF((C8="OB2"),(Vstup!T38),IF((C8="OB3"),(Vstup!T56)))))</f>
        <v>320,0 - 256,0</v>
      </c>
      <c r="H11" s="226"/>
      <c r="I11" s="213"/>
    </row>
    <row r="12" spans="1:9" ht="12.75">
      <c r="A12" s="210" t="s">
        <v>140</v>
      </c>
      <c r="B12" s="211" t="s">
        <v>134</v>
      </c>
      <c r="C12" s="212" t="str">
        <f>+Vstup!I6</f>
        <v>Zuzana Coufalová / Hana Böhme (OBZ)</v>
      </c>
      <c r="D12" s="219"/>
      <c r="E12" s="223" t="s">
        <v>23</v>
      </c>
      <c r="F12" s="224"/>
      <c r="G12" s="225" t="str">
        <f>IF((C8="OBZ"),(Vstup!T3),IF((C8="OB1"),(Vstup!T21),IF((C8="OB2"),(Vstup!T39),IF((C8="OB3"),(Vstup!T57)))))</f>
        <v>255,9 - 225,0</v>
      </c>
      <c r="H12" s="196"/>
      <c r="I12" s="213"/>
    </row>
    <row r="13" spans="1:9" ht="12.75">
      <c r="A13" s="210"/>
      <c r="B13" s="211"/>
      <c r="C13" s="212"/>
      <c r="D13" s="157">
        <v>0</v>
      </c>
      <c r="E13" s="227" t="s">
        <v>30</v>
      </c>
      <c r="F13" s="228"/>
      <c r="G13" s="225" t="str">
        <f>IF((C8="OBZ"),(Vstup!T4),IF((C8="OB1"),(Vstup!T22),IF((C8="OB2"),(Vstup!T40),IF((C8="OB3"),(Vstup!T58)))))</f>
        <v>224,9 - 192,0</v>
      </c>
      <c r="H13" s="196"/>
      <c r="I13" s="213"/>
    </row>
    <row r="14" spans="1:9" ht="20.25" customHeight="1">
      <c r="A14" s="229"/>
      <c r="B14" s="230"/>
      <c r="C14" s="212"/>
      <c r="D14" s="231">
        <f>IF(D13="DISK","DISK",(+G26+D13))</f>
        <v>208.5</v>
      </c>
      <c r="E14" s="232" t="s">
        <v>34</v>
      </c>
      <c r="F14" s="233"/>
      <c r="G14" s="234" t="str">
        <f>IF((C8)="OBZ",(A15),IF((C8)="OB1",(A16),IF((C8)="OB2",(A17),IF((C8)="OB3",(A18)))))</f>
        <v>Dobrý</v>
      </c>
      <c r="H14" s="196"/>
      <c r="I14" s="213"/>
    </row>
    <row r="15" spans="1:9" ht="12.75">
      <c r="A15" s="235" t="str">
        <f>IF(D14="DISK","Diskvalifikace",IF(D14&gt;223.99,"Výborný",IF(D14&gt;195.99,"Velmi dobrý",IF(D14&gt;139.99,"Dobrý",IF(D14&lt;140,"Nehodnocen")))))</f>
        <v>Velmi dobrý</v>
      </c>
      <c r="B15" s="236" t="s">
        <v>39</v>
      </c>
      <c r="C15" s="237" t="s">
        <v>40</v>
      </c>
      <c r="D15" s="237"/>
      <c r="E15" s="238" t="s">
        <v>41</v>
      </c>
      <c r="F15" s="239" t="s">
        <v>42</v>
      </c>
      <c r="G15" s="240" t="s">
        <v>43</v>
      </c>
      <c r="H15" s="196"/>
      <c r="I15" s="213"/>
    </row>
    <row r="16" spans="1:9" ht="14.25" customHeight="1">
      <c r="A16" s="235" t="str">
        <f>IF(D14="DISK","Diskvalifikace",IF(D14&gt;223.99,"Výborný",IF(D14&gt;195.99,"Velmi dobrý",IF(D14&gt;139.99,"Dobrý",IF(D14&lt;140,"Nehodnocen")))))</f>
        <v>Velmi dobrý</v>
      </c>
      <c r="B16" s="241">
        <v>1</v>
      </c>
      <c r="C16" s="242" t="str">
        <f>IF((C8="OBZ"),(Vstup!P7),IF((C8="OB1"),(Vstup!P25),IF((C8="OB2"),(Vstup!P43),IF((C8="OB3"),(Vstup!P61)))))</f>
        <v>Odložení vsedě ve skupině</v>
      </c>
      <c r="D16" s="242"/>
      <c r="E16" s="170">
        <v>10</v>
      </c>
      <c r="F16" s="243">
        <f>IF((C8="OBZ"),(Vstup!S7),IF((C8="OB1"),(Vstup!S25),IF((C8="OB2"),(Vstup!S43),IF((C8="OB3"),(Vstup!S61)))))</f>
        <v>2</v>
      </c>
      <c r="G16" s="244">
        <f>E16*F16</f>
        <v>20</v>
      </c>
      <c r="H16" s="245">
        <f aca="true" t="shared" si="0" ref="H16:H25">IF(D16=0,E16*2,D16+E16)/2</f>
        <v>10</v>
      </c>
      <c r="I16" s="213"/>
    </row>
    <row r="17" spans="1:9" ht="14.25" customHeight="1">
      <c r="A17" s="235" t="str">
        <f>IF(D14="DISK","Diskvalifikace",IF(D14&gt;255.99,"Výborný",IF(D14&gt;224.99,"Velmi dobrý",IF(D14&gt;191.99,"Dobrý",IF(D14&lt;192,"Nehodnocen")))))</f>
        <v>Dobrý</v>
      </c>
      <c r="B17" s="246">
        <v>2</v>
      </c>
      <c r="C17" s="247" t="str">
        <f>IF((C8="OBZ"),(Vstup!P8),IF((C8="OB1"),(Vstup!P26),IF((C8="OB2"),(Vstup!P44),IF((C8="OB3"),(Vstup!P62)))))</f>
        <v>Přivolání se zastavením</v>
      </c>
      <c r="D17" s="247"/>
      <c r="E17" s="170">
        <v>6</v>
      </c>
      <c r="F17" s="248">
        <f>IF((C8="OBZ"),(Vstup!S8),IF((C8="OB1"),(Vstup!S26),IF((C8="OB2"),(Vstup!S44),IF((C8="OB3"),(Vstup!S62)))))</f>
        <v>4</v>
      </c>
      <c r="G17" s="249">
        <f>E17*F17</f>
        <v>24</v>
      </c>
      <c r="H17" s="245">
        <f t="shared" si="0"/>
        <v>6</v>
      </c>
      <c r="I17" s="213"/>
    </row>
    <row r="18" spans="1:9" ht="14.25" customHeight="1">
      <c r="A18" s="235" t="str">
        <f>IF(D14="DISK","Diskvalifikace",IF(D14&gt;255.99,"Výborný",IF(D14&gt;224.99,"Velmi dobrý",IF(D14&gt;191.99,"Dobrý",IF(D14&lt;192,"Nehodnocen")))))</f>
        <v>Dobrý</v>
      </c>
      <c r="B18" s="246">
        <v>3</v>
      </c>
      <c r="C18" s="250" t="str">
        <f>IF((C8="OBZ"),(Vstup!P9),IF((C8="OB1"),(Vstup!P27),IF((C8="OB2"),(Vstup!P45),IF((C8="OB3"),(Vstup!P63)))))</f>
        <v>Směrový aport</v>
      </c>
      <c r="D18" s="250"/>
      <c r="E18" s="170">
        <v>0</v>
      </c>
      <c r="F18" s="248">
        <f>IF((C8="OBZ"),(Vstup!S9),IF((C8="OB1"),(Vstup!S27),IF((C8="OB2"),(Vstup!S45),IF((C8="OB3"),(Vstup!S63)))))</f>
        <v>3</v>
      </c>
      <c r="G18" s="251">
        <f>E18*F18</f>
        <v>0</v>
      </c>
      <c r="H18" s="245">
        <f t="shared" si="0"/>
        <v>0</v>
      </c>
      <c r="I18" s="213"/>
    </row>
    <row r="19" spans="1:9" ht="14.25" customHeight="1">
      <c r="A19" s="252"/>
      <c r="B19" s="246">
        <v>4</v>
      </c>
      <c r="C19" s="250" t="str">
        <f>IF((C8="OBZ"),(Vstup!P10),IF((C8="OB1"),(Vstup!P28),IF((C8="OB2"),(Vstup!P46),IF((C8="OB3"),(Vstup!P64)))))</f>
        <v>Ovladatelnost na dálku</v>
      </c>
      <c r="D19" s="250"/>
      <c r="E19" s="170">
        <v>7</v>
      </c>
      <c r="F19" s="248">
        <f>IF((C8="OBZ"),(Vstup!S10),IF((C8="OB1"),(Vstup!S28),IF((C8="OB2"),(Vstup!S46),IF((C8="OB3"),(Vstup!S64)))))</f>
        <v>4</v>
      </c>
      <c r="G19" s="251">
        <f aca="true" t="shared" si="1" ref="G19:G24">E19*F19</f>
        <v>28</v>
      </c>
      <c r="H19" s="245">
        <f t="shared" si="0"/>
        <v>7</v>
      </c>
      <c r="I19" s="213"/>
    </row>
    <row r="20" spans="1:9" ht="14.25" customHeight="1">
      <c r="A20" s="252"/>
      <c r="B20" s="246">
        <v>5</v>
      </c>
      <c r="C20" s="250" t="str">
        <f>IF((C8="OBZ"),(Vstup!P11),IF((C8="OB1"),(Vstup!P29),IF((C8="OB2"),(Vstup!P47),IF((C8="OB3"),(Vstup!P65)))))</f>
        <v>Aport se skokem přes překážku</v>
      </c>
      <c r="D20" s="250"/>
      <c r="E20" s="170">
        <v>8.5</v>
      </c>
      <c r="F20" s="248">
        <f>IF((C8="OBZ"),(Vstup!S11),IF((C8="OB1"),(Vstup!S29),IF((C8="OB2"),(Vstup!S47),IF((C8="OB3"),(Vstup!S65)))))</f>
        <v>3</v>
      </c>
      <c r="G20" s="251">
        <f t="shared" si="1"/>
        <v>25.5</v>
      </c>
      <c r="H20" s="245">
        <f t="shared" si="0"/>
        <v>8.5</v>
      </c>
      <c r="I20" s="213"/>
    </row>
    <row r="21" spans="1:9" ht="14.25" customHeight="1">
      <c r="A21" s="252"/>
      <c r="B21" s="246">
        <v>6</v>
      </c>
      <c r="C21" s="250" t="str">
        <f>IF((C8="OBZ"),(Vstup!P12),IF((C8="OB1"),(Vstup!P30),IF((C8="OB2"),(Vstup!P48),IF((C8="OB3"),(Vstup!P66)))))</f>
        <v>Vyslání do čtverce</v>
      </c>
      <c r="D21" s="250"/>
      <c r="E21" s="170">
        <v>6.5</v>
      </c>
      <c r="F21" s="248">
        <f>IF((C8="OBZ"),(Vstup!S12),IF((C8="OB1"),(Vstup!S30),IF((C8="OB2"),(Vstup!S48),IF((C8="OB3"),(Vstup!S66)))))</f>
        <v>4</v>
      </c>
      <c r="G21" s="251">
        <f t="shared" si="1"/>
        <v>26</v>
      </c>
      <c r="H21" s="245">
        <f t="shared" si="0"/>
        <v>6.5</v>
      </c>
      <c r="I21" s="213"/>
    </row>
    <row r="22" spans="1:9" ht="14.25" customHeight="1">
      <c r="A22" s="252"/>
      <c r="B22" s="246">
        <v>7</v>
      </c>
      <c r="C22" s="250" t="str">
        <f>IF((C8="OBZ"),(Vstup!P13),IF((C8="OB1"),(Vstup!P31),IF((C8="OB2"),(Vstup!P49),IF((C8="OB3"),(Vstup!P67)))))</f>
        <v>Pachové rozlišování</v>
      </c>
      <c r="D22" s="250"/>
      <c r="E22" s="170">
        <v>7</v>
      </c>
      <c r="F22" s="248">
        <f>IF((C8="OBZ"),(Vstup!S13),IF((C8="OB1"),(Vstup!S31),IF((C8="OB2"),(Vstup!S49),IF((C8="OB3"),(Vstup!S67)))))</f>
        <v>4</v>
      </c>
      <c r="G22" s="251">
        <f t="shared" si="1"/>
        <v>28</v>
      </c>
      <c r="H22" s="245">
        <f t="shared" si="0"/>
        <v>7</v>
      </c>
      <c r="I22" s="213"/>
    </row>
    <row r="23" spans="1:9" ht="14.25" customHeight="1">
      <c r="A23" s="252"/>
      <c r="B23" s="246">
        <v>8</v>
      </c>
      <c r="C23" s="250" t="str">
        <f>IF((C8="OBZ"),(Vstup!P14),IF((C8="OB1"),(Vstup!P32),IF((C8="OB2"),(Vstup!P50),IF((C8="OB3"),(Vstup!P68)))))</f>
        <v>Odložení do stoje a do sedu za chůze</v>
      </c>
      <c r="D23" s="250"/>
      <c r="E23" s="170">
        <v>6.5</v>
      </c>
      <c r="F23" s="248">
        <f>IF((C8="OBZ"),(Vstup!S14),IF((C8="OB1"),(Vstup!S32),IF((C8="OB2"),(Vstup!S50),IF((C8="OB3"),(Vstup!S68)))))</f>
        <v>3</v>
      </c>
      <c r="G23" s="251">
        <f t="shared" si="1"/>
        <v>19.5</v>
      </c>
      <c r="H23" s="245">
        <f t="shared" si="0"/>
        <v>6.5</v>
      </c>
      <c r="I23" s="213"/>
    </row>
    <row r="24" spans="1:9" ht="14.25" customHeight="1">
      <c r="A24" s="252"/>
      <c r="B24" s="246">
        <v>9</v>
      </c>
      <c r="C24" s="250" t="str">
        <f>IF((C8="OBZ"),(Vstup!P15),IF((C8="OB1"),(Vstup!P33),IF((C8="OB2"),(Vstup!P51),IF((C8="OB3"),(Vstup!P69)))))</f>
        <v>Chůze u nohy</v>
      </c>
      <c r="D24" s="250"/>
      <c r="E24" s="170">
        <v>7.5</v>
      </c>
      <c r="F24" s="248">
        <f>IF((C8="OBZ"),(Vstup!S15),IF((C8="OB1"),(Vstup!S33),IF((C8="OB2"),(Vstup!S51),IF((C8="OB3"),(Vstup!S69)))))</f>
        <v>3</v>
      </c>
      <c r="G24" s="251">
        <f t="shared" si="1"/>
        <v>22.5</v>
      </c>
      <c r="H24" s="245">
        <f t="shared" si="0"/>
        <v>7.5</v>
      </c>
      <c r="I24" s="213"/>
    </row>
    <row r="25" spans="1:9" ht="14.25" customHeight="1">
      <c r="A25" s="252"/>
      <c r="B25" s="253">
        <v>10</v>
      </c>
      <c r="C25" s="254" t="str">
        <f>IF((C8="OBZ"),(Vstup!P16),IF((C8="OB1"),(Vstup!P34),IF((C8="OB2"),(Vstup!P52),IF((C8="OB3"),(Vstup!P70)))))</f>
        <v>Všeobecný dojem</v>
      </c>
      <c r="D25" s="254"/>
      <c r="E25" s="183">
        <v>7.5</v>
      </c>
      <c r="F25" s="255">
        <f>IF((C8="OBZ"),(Vstup!S16),IF((C8="OB1"),(Vstup!S34),IF((C8="OB2"),(Vstup!S52),IF((C8="OB3"),(Vstup!S70)))))</f>
        <v>2</v>
      </c>
      <c r="G25" s="256">
        <f>E25*F25</f>
        <v>15</v>
      </c>
      <c r="H25" s="245">
        <f t="shared" si="0"/>
        <v>7.5</v>
      </c>
      <c r="I25" s="213"/>
    </row>
    <row r="26" spans="1:9" ht="12.75">
      <c r="A26" s="252"/>
      <c r="B26" s="257"/>
      <c r="C26" s="258" t="s">
        <v>82</v>
      </c>
      <c r="D26" s="258"/>
      <c r="E26" s="258"/>
      <c r="F26" s="258"/>
      <c r="G26" s="259">
        <f>SUM(G16:G25)</f>
        <v>208.5</v>
      </c>
      <c r="H26" s="260"/>
      <c r="I26" s="213"/>
    </row>
    <row r="27" spans="1:9" ht="12.75">
      <c r="A27" s="261"/>
      <c r="B27" s="262"/>
      <c r="C27" s="263"/>
      <c r="D27" s="263"/>
      <c r="E27" s="263"/>
      <c r="F27" s="263"/>
      <c r="G27" s="264"/>
      <c r="H27" s="265"/>
      <c r="I27" s="266"/>
    </row>
    <row r="28" spans="1:9" ht="12.75">
      <c r="A28" s="196"/>
      <c r="B28" s="197"/>
      <c r="C28" s="198"/>
      <c r="D28" s="198"/>
      <c r="E28" s="198"/>
      <c r="F28" s="198"/>
      <c r="G28" s="199"/>
      <c r="H28" s="196"/>
      <c r="I28" s="196"/>
    </row>
    <row r="29" spans="1:9" ht="12.75">
      <c r="A29" s="196"/>
      <c r="B29" s="197"/>
      <c r="C29" s="198"/>
      <c r="D29" s="198"/>
      <c r="E29" s="198"/>
      <c r="F29" s="198"/>
      <c r="G29" s="199"/>
      <c r="H29" s="196"/>
      <c r="I29" s="196"/>
    </row>
    <row r="30" spans="1:9" ht="12.75">
      <c r="A30" s="196"/>
      <c r="B30" s="197"/>
      <c r="C30" s="198"/>
      <c r="D30" s="198"/>
      <c r="E30" s="198"/>
      <c r="F30" s="198"/>
      <c r="G30" s="199"/>
      <c r="H30" s="196"/>
      <c r="I30" s="196"/>
    </row>
    <row r="31" spans="1:9" ht="12.75">
      <c r="A31" s="196"/>
      <c r="B31" s="197"/>
      <c r="C31" s="198"/>
      <c r="D31" s="198"/>
      <c r="E31" s="198"/>
      <c r="F31" s="198"/>
      <c r="G31" s="199"/>
      <c r="H31" s="196"/>
      <c r="I31" s="196"/>
    </row>
    <row r="32" spans="1:5" ht="12.75">
      <c r="A32" s="200" t="s">
        <v>141</v>
      </c>
      <c r="B32" s="201"/>
      <c r="C32" s="201"/>
      <c r="D32" s="201"/>
      <c r="E32" s="202"/>
    </row>
    <row r="35" spans="1:3" ht="12.75">
      <c r="A35" s="203" t="s">
        <v>142</v>
      </c>
      <c r="B35" s="204"/>
      <c r="C35" s="204"/>
    </row>
  </sheetData>
  <sheetProtection sheet="1"/>
  <mergeCells count="12">
    <mergeCell ref="D10:D12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</mergeCells>
  <printOptions/>
  <pageMargins left="0.7875" right="0.7875" top="0.9847222222222223" bottom="0.9840277777777777" header="0.49236111111111114" footer="0.5118055555555555"/>
  <pageSetup horizontalDpi="300" verticalDpi="300" orientation="landscape" paperSize="9"/>
  <headerFooter alignWithMargins="0">
    <oddHeader>&amp;C&amp;18Výsledkový list OBEDIENCE CZ</oddHead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45"/>
  </sheetPr>
  <dimension ref="A1:I35"/>
  <sheetViews>
    <sheetView showGridLines="0" workbookViewId="0" topLeftCell="A13">
      <selection activeCell="K22" sqref="K22"/>
    </sheetView>
  </sheetViews>
  <sheetFormatPr defaultColWidth="9.140625" defaultRowHeight="12.75"/>
  <cols>
    <col min="1" max="1" width="28.7109375" style="121" customWidth="1"/>
    <col min="2" max="2" width="6.00390625" style="121" customWidth="1"/>
    <col min="3" max="3" width="39.7109375" style="121" customWidth="1"/>
    <col min="4" max="4" width="15.7109375" style="121" customWidth="1"/>
    <col min="5" max="5" width="13.8515625" style="121" customWidth="1"/>
    <col min="6" max="6" width="6.421875" style="121" customWidth="1"/>
    <col min="7" max="7" width="16.421875" style="121" customWidth="1"/>
    <col min="8" max="8" width="0" style="121" hidden="1" customWidth="1"/>
    <col min="9" max="16384" width="9.140625" style="121" customWidth="1"/>
  </cols>
  <sheetData>
    <row r="1" spans="1:9" ht="12.75">
      <c r="A1" s="205" t="s">
        <v>133</v>
      </c>
      <c r="B1" s="206" t="s">
        <v>134</v>
      </c>
      <c r="C1" s="207" t="str">
        <f>+Vstup!I1</f>
        <v>Klub Obedience CZ</v>
      </c>
      <c r="D1" s="208"/>
      <c r="E1" s="208"/>
      <c r="F1" s="208"/>
      <c r="G1" s="208"/>
      <c r="H1" s="208"/>
      <c r="I1" s="209"/>
    </row>
    <row r="2" spans="1:9" ht="12.75">
      <c r="A2" s="210" t="s">
        <v>135</v>
      </c>
      <c r="B2" s="211" t="s">
        <v>134</v>
      </c>
      <c r="C2" s="212" t="str">
        <f>+Vstup!I2</f>
        <v>5.MR BO a AO</v>
      </c>
      <c r="D2" s="196"/>
      <c r="E2" s="196"/>
      <c r="F2" s="196"/>
      <c r="G2" s="196"/>
      <c r="H2" s="196"/>
      <c r="I2" s="213"/>
    </row>
    <row r="3" spans="1:9" ht="12.75">
      <c r="A3" s="210" t="s">
        <v>136</v>
      </c>
      <c r="B3" s="211" t="s">
        <v>134</v>
      </c>
      <c r="C3" s="214" t="str">
        <f>+Vstup!I3</f>
        <v>13.09.2014</v>
      </c>
      <c r="D3" s="196"/>
      <c r="E3" s="196"/>
      <c r="F3" s="196"/>
      <c r="G3" s="196"/>
      <c r="H3" s="196"/>
      <c r="I3" s="213"/>
    </row>
    <row r="4" spans="1:9" ht="12.75">
      <c r="A4" s="215"/>
      <c r="B4" s="211"/>
      <c r="C4" s="216"/>
      <c r="D4" s="196"/>
      <c r="E4" s="196"/>
      <c r="F4" s="196"/>
      <c r="G4" s="196"/>
      <c r="H4" s="196"/>
      <c r="I4" s="213"/>
    </row>
    <row r="5" spans="1:9" ht="12.75">
      <c r="A5" s="210" t="s">
        <v>137</v>
      </c>
      <c r="B5" s="211" t="s">
        <v>134</v>
      </c>
      <c r="C5" s="217" t="str">
        <f>+Vstup!B18</f>
        <v>Jarmila Kvasnicová</v>
      </c>
      <c r="D5" s="196"/>
      <c r="E5" s="196"/>
      <c r="F5" s="196"/>
      <c r="G5" s="196"/>
      <c r="H5" s="196"/>
      <c r="I5" s="213"/>
    </row>
    <row r="6" spans="1:9" ht="12.75">
      <c r="A6" s="210" t="s">
        <v>2</v>
      </c>
      <c r="B6" s="211" t="s">
        <v>134</v>
      </c>
      <c r="C6" s="217" t="str">
        <f>+Vstup!C18</f>
        <v>Berry Bohemia Checko</v>
      </c>
      <c r="D6" s="196"/>
      <c r="E6" s="196"/>
      <c r="F6" s="196"/>
      <c r="G6" s="196"/>
      <c r="H6" s="196"/>
      <c r="I6" s="213"/>
    </row>
    <row r="7" spans="1:9" ht="12.75">
      <c r="A7" s="210" t="s">
        <v>3</v>
      </c>
      <c r="B7" s="211" t="s">
        <v>134</v>
      </c>
      <c r="C7" s="217" t="str">
        <f>+Vstup!D18</f>
        <v>australský ovčák</v>
      </c>
      <c r="D7" s="196"/>
      <c r="E7" s="196"/>
      <c r="F7" s="196"/>
      <c r="G7" s="196"/>
      <c r="H7" s="196"/>
      <c r="I7" s="213"/>
    </row>
    <row r="8" spans="1:9" ht="12.75">
      <c r="A8" s="210" t="s">
        <v>4</v>
      </c>
      <c r="B8" s="211" t="s">
        <v>134</v>
      </c>
      <c r="C8" s="217" t="str">
        <f>+Vstup!E18</f>
        <v>OB2</v>
      </c>
      <c r="D8" s="196"/>
      <c r="E8" s="196"/>
      <c r="F8" s="196"/>
      <c r="G8" s="196"/>
      <c r="H8" s="196"/>
      <c r="I8" s="213"/>
    </row>
    <row r="9" spans="1:9" ht="12.75">
      <c r="A9" s="210"/>
      <c r="B9" s="218"/>
      <c r="C9" s="216"/>
      <c r="D9" s="196"/>
      <c r="E9" s="196"/>
      <c r="F9" s="196"/>
      <c r="G9" s="196"/>
      <c r="H9" s="196"/>
      <c r="I9" s="213"/>
    </row>
    <row r="10" spans="1:9" ht="41.25" customHeight="1">
      <c r="A10" s="210" t="s">
        <v>138</v>
      </c>
      <c r="B10" s="211" t="s">
        <v>134</v>
      </c>
      <c r="C10" s="214" t="str">
        <f>+Vstup!I4</f>
        <v>Rudy Cattrysse / Markéta Píšová (OBZ)</v>
      </c>
      <c r="D10" s="219" t="s">
        <v>139</v>
      </c>
      <c r="E10" s="220" t="s">
        <v>9</v>
      </c>
      <c r="F10" s="221"/>
      <c r="G10" s="222"/>
      <c r="H10" s="196"/>
      <c r="I10" s="213"/>
    </row>
    <row r="11" spans="1:9" ht="12.75">
      <c r="A11" s="210"/>
      <c r="B11" s="211"/>
      <c r="C11" s="214"/>
      <c r="D11" s="219"/>
      <c r="E11" s="223" t="s">
        <v>16</v>
      </c>
      <c r="F11" s="224"/>
      <c r="G11" s="225" t="str">
        <f>IF((C8="OBZ"),(Vstup!T2),IF((C8="OB1"),(Vstup!T20),IF((C8="OB2"),(Vstup!T38),IF((C8="OB3"),(Vstup!T56)))))</f>
        <v>320,0 - 256,0</v>
      </c>
      <c r="H11" s="226"/>
      <c r="I11" s="213"/>
    </row>
    <row r="12" spans="1:9" ht="12.75">
      <c r="A12" s="210" t="s">
        <v>140</v>
      </c>
      <c r="B12" s="211" t="s">
        <v>134</v>
      </c>
      <c r="C12" s="212" t="str">
        <f>+Vstup!I6</f>
        <v>Zuzana Coufalová / Hana Böhme (OBZ)</v>
      </c>
      <c r="D12" s="219"/>
      <c r="E12" s="223" t="s">
        <v>23</v>
      </c>
      <c r="F12" s="224"/>
      <c r="G12" s="225" t="str">
        <f>IF((C8="OBZ"),(Vstup!T3),IF((C8="OB1"),(Vstup!T21),IF((C8="OB2"),(Vstup!T39),IF((C8="OB3"),(Vstup!T57)))))</f>
        <v>255,9 - 225,0</v>
      </c>
      <c r="H12" s="196"/>
      <c r="I12" s="213"/>
    </row>
    <row r="13" spans="1:9" ht="12.75">
      <c r="A13" s="210"/>
      <c r="B13" s="211"/>
      <c r="C13" s="212"/>
      <c r="D13" s="157">
        <v>0</v>
      </c>
      <c r="E13" s="227" t="s">
        <v>30</v>
      </c>
      <c r="F13" s="228"/>
      <c r="G13" s="225" t="str">
        <f>IF((C8="OBZ"),(Vstup!T4),IF((C8="OB1"),(Vstup!T22),IF((C8="OB2"),(Vstup!T40),IF((C8="OB3"),(Vstup!T58)))))</f>
        <v>224,9 - 192,0</v>
      </c>
      <c r="H13" s="196"/>
      <c r="I13" s="213"/>
    </row>
    <row r="14" spans="1:9" ht="20.25" customHeight="1">
      <c r="A14" s="229"/>
      <c r="B14" s="230"/>
      <c r="C14" s="212"/>
      <c r="D14" s="231">
        <f>IF(D13="DISK","DISK",(+G26+D13))</f>
        <v>266</v>
      </c>
      <c r="E14" s="232" t="s">
        <v>34</v>
      </c>
      <c r="F14" s="233"/>
      <c r="G14" s="234" t="str">
        <f>IF((C8)="OBZ",(A15),IF((C8)="OB1",(A16),IF((C8)="OB2",(A17),IF((C8)="OB3",(A18)))))</f>
        <v>Výborný</v>
      </c>
      <c r="H14" s="196"/>
      <c r="I14" s="213"/>
    </row>
    <row r="15" spans="1:9" ht="12.75">
      <c r="A15" s="235" t="str">
        <f>IF(D14="DISK","Diskvalifikace",IF(D14&gt;223.99,"Výborný",IF(D14&gt;195.99,"Velmi dobrý",IF(D14&gt;139.99,"Dobrý",IF(D14&lt;140,"Nehodnocen")))))</f>
        <v>Výborný</v>
      </c>
      <c r="B15" s="236" t="s">
        <v>39</v>
      </c>
      <c r="C15" s="237" t="s">
        <v>40</v>
      </c>
      <c r="D15" s="237"/>
      <c r="E15" s="238" t="s">
        <v>41</v>
      </c>
      <c r="F15" s="239" t="s">
        <v>42</v>
      </c>
      <c r="G15" s="240" t="s">
        <v>43</v>
      </c>
      <c r="H15" s="196"/>
      <c r="I15" s="213"/>
    </row>
    <row r="16" spans="1:9" ht="14.25" customHeight="1">
      <c r="A16" s="235" t="str">
        <f>IF(D14="DISK","Diskvalifikace",IF(D14&gt;223.99,"Výborný",IF(D14&gt;195.99,"Velmi dobrý",IF(D14&gt;139.99,"Dobrý",IF(D14&lt;140,"Nehodnocen")))))</f>
        <v>Výborný</v>
      </c>
      <c r="B16" s="241">
        <v>1</v>
      </c>
      <c r="C16" s="242" t="str">
        <f>IF((C8="OBZ"),(Vstup!P7),IF((C8="OB1"),(Vstup!P25),IF((C8="OB2"),(Vstup!P43),IF((C8="OB3"),(Vstup!P61)))))</f>
        <v>Odložení vsedě ve skupině</v>
      </c>
      <c r="D16" s="242"/>
      <c r="E16" s="170">
        <v>10</v>
      </c>
      <c r="F16" s="243">
        <f>IF((C8="OBZ"),(Vstup!S7),IF((C8="OB1"),(Vstup!S25),IF((C8="OB2"),(Vstup!S43),IF((C8="OB3"),(Vstup!S61)))))</f>
        <v>2</v>
      </c>
      <c r="G16" s="244">
        <f>E16*F16</f>
        <v>20</v>
      </c>
      <c r="H16" s="245">
        <f aca="true" t="shared" si="0" ref="H16:H25">IF(D16=0,E16*2,D16+E16)/2</f>
        <v>10</v>
      </c>
      <c r="I16" s="213"/>
    </row>
    <row r="17" spans="1:9" ht="14.25" customHeight="1">
      <c r="A17" s="235" t="str">
        <f>IF(D14="DISK","Diskvalifikace",IF(D14&gt;255.99,"Výborný",IF(D14&gt;224.99,"Velmi dobrý",IF(D14&gt;191.99,"Dobrý",IF(D14&lt;192,"Nehodnocen")))))</f>
        <v>Výborný</v>
      </c>
      <c r="B17" s="246">
        <v>2</v>
      </c>
      <c r="C17" s="247" t="str">
        <f>IF((C8="OBZ"),(Vstup!P8),IF((C8="OB1"),(Vstup!P26),IF((C8="OB2"),(Vstup!P44),IF((C8="OB3"),(Vstup!P62)))))</f>
        <v>Přivolání se zastavením</v>
      </c>
      <c r="D17" s="247"/>
      <c r="E17" s="170">
        <v>6.5</v>
      </c>
      <c r="F17" s="248">
        <f>IF((C8="OBZ"),(Vstup!S8),IF((C8="OB1"),(Vstup!S26),IF((C8="OB2"),(Vstup!S44),IF((C8="OB3"),(Vstup!S62)))))</f>
        <v>4</v>
      </c>
      <c r="G17" s="249">
        <f>E17*F17</f>
        <v>26</v>
      </c>
      <c r="H17" s="245">
        <f t="shared" si="0"/>
        <v>6.5</v>
      </c>
      <c r="I17" s="213"/>
    </row>
    <row r="18" spans="1:9" ht="14.25" customHeight="1">
      <c r="A18" s="235" t="str">
        <f>IF(D14="DISK","Diskvalifikace",IF(D14&gt;255.99,"Výborný",IF(D14&gt;224.99,"Velmi dobrý",IF(D14&gt;191.99,"Dobrý",IF(D14&lt;192,"Nehodnocen")))))</f>
        <v>Výborný</v>
      </c>
      <c r="B18" s="246">
        <v>3</v>
      </c>
      <c r="C18" s="250" t="str">
        <f>IF((C8="OBZ"),(Vstup!P9),IF((C8="OB1"),(Vstup!P27),IF((C8="OB2"),(Vstup!P45),IF((C8="OB3"),(Vstup!P63)))))</f>
        <v>Směrový aport</v>
      </c>
      <c r="D18" s="250"/>
      <c r="E18" s="170">
        <v>9.5</v>
      </c>
      <c r="F18" s="248">
        <f>IF((C8="OBZ"),(Vstup!S9),IF((C8="OB1"),(Vstup!S27),IF((C8="OB2"),(Vstup!S45),IF((C8="OB3"),(Vstup!S63)))))</f>
        <v>3</v>
      </c>
      <c r="G18" s="251">
        <f>E18*F18</f>
        <v>28.5</v>
      </c>
      <c r="H18" s="245">
        <f t="shared" si="0"/>
        <v>9.5</v>
      </c>
      <c r="I18" s="213"/>
    </row>
    <row r="19" spans="1:9" ht="14.25" customHeight="1">
      <c r="A19" s="252"/>
      <c r="B19" s="246">
        <v>4</v>
      </c>
      <c r="C19" s="250" t="str">
        <f>IF((C8="OBZ"),(Vstup!P10),IF((C8="OB1"),(Vstup!P28),IF((C8="OB2"),(Vstup!P46),IF((C8="OB3"),(Vstup!P64)))))</f>
        <v>Ovladatelnost na dálku</v>
      </c>
      <c r="D19" s="250"/>
      <c r="E19" s="170">
        <v>7</v>
      </c>
      <c r="F19" s="248">
        <f>IF((C8="OBZ"),(Vstup!S10),IF((C8="OB1"),(Vstup!S28),IF((C8="OB2"),(Vstup!S46),IF((C8="OB3"),(Vstup!S64)))))</f>
        <v>4</v>
      </c>
      <c r="G19" s="251">
        <f aca="true" t="shared" si="1" ref="G19:G24">E19*F19</f>
        <v>28</v>
      </c>
      <c r="H19" s="245">
        <f t="shared" si="0"/>
        <v>7</v>
      </c>
      <c r="I19" s="213"/>
    </row>
    <row r="20" spans="1:9" ht="14.25" customHeight="1">
      <c r="A20" s="252"/>
      <c r="B20" s="246">
        <v>5</v>
      </c>
      <c r="C20" s="250" t="str">
        <f>IF((C8="OBZ"),(Vstup!P11),IF((C8="OB1"),(Vstup!P29),IF((C8="OB2"),(Vstup!P47),IF((C8="OB3"),(Vstup!P65)))))</f>
        <v>Aport se skokem přes překážku</v>
      </c>
      <c r="D20" s="250"/>
      <c r="E20" s="170">
        <v>10</v>
      </c>
      <c r="F20" s="248">
        <f>IF((C8="OBZ"),(Vstup!S11),IF((C8="OB1"),(Vstup!S29),IF((C8="OB2"),(Vstup!S47),IF((C8="OB3"),(Vstup!S65)))))</f>
        <v>3</v>
      </c>
      <c r="G20" s="251">
        <f t="shared" si="1"/>
        <v>30</v>
      </c>
      <c r="H20" s="245">
        <f t="shared" si="0"/>
        <v>10</v>
      </c>
      <c r="I20" s="213"/>
    </row>
    <row r="21" spans="1:9" ht="14.25" customHeight="1">
      <c r="A21" s="252"/>
      <c r="B21" s="246">
        <v>6</v>
      </c>
      <c r="C21" s="250" t="str">
        <f>IF((C8="OBZ"),(Vstup!P12),IF((C8="OB1"),(Vstup!P30),IF((C8="OB2"),(Vstup!P48),IF((C8="OB3"),(Vstup!P66)))))</f>
        <v>Vyslání do čtverce</v>
      </c>
      <c r="D21" s="250"/>
      <c r="E21" s="170">
        <v>9.5</v>
      </c>
      <c r="F21" s="248">
        <f>IF((C8="OBZ"),(Vstup!S12),IF((C8="OB1"),(Vstup!S30),IF((C8="OB2"),(Vstup!S48),IF((C8="OB3"),(Vstup!S66)))))</f>
        <v>4</v>
      </c>
      <c r="G21" s="251">
        <f t="shared" si="1"/>
        <v>38</v>
      </c>
      <c r="H21" s="245">
        <f t="shared" si="0"/>
        <v>9.5</v>
      </c>
      <c r="I21" s="213"/>
    </row>
    <row r="22" spans="1:9" ht="14.25" customHeight="1">
      <c r="A22" s="252"/>
      <c r="B22" s="246">
        <v>7</v>
      </c>
      <c r="C22" s="250" t="str">
        <f>IF((C8="OBZ"),(Vstup!P13),IF((C8="OB1"),(Vstup!P31),IF((C8="OB2"),(Vstup!P49),IF((C8="OB3"),(Vstup!P67)))))</f>
        <v>Pachové rozlišování</v>
      </c>
      <c r="D22" s="250"/>
      <c r="E22" s="170">
        <v>6.5</v>
      </c>
      <c r="F22" s="248">
        <f>IF((C8="OBZ"),(Vstup!S13),IF((C8="OB1"),(Vstup!S31),IF((C8="OB2"),(Vstup!S49),IF((C8="OB3"),(Vstup!S67)))))</f>
        <v>4</v>
      </c>
      <c r="G22" s="251">
        <f t="shared" si="1"/>
        <v>26</v>
      </c>
      <c r="H22" s="245">
        <f t="shared" si="0"/>
        <v>6.5</v>
      </c>
      <c r="I22" s="213"/>
    </row>
    <row r="23" spans="1:9" ht="14.25" customHeight="1">
      <c r="A23" s="252"/>
      <c r="B23" s="246">
        <v>8</v>
      </c>
      <c r="C23" s="250" t="str">
        <f>IF((C8="OBZ"),(Vstup!P14),IF((C8="OB1"),(Vstup!P32),IF((C8="OB2"),(Vstup!P50),IF((C8="OB3"),(Vstup!P68)))))</f>
        <v>Odložení do stoje a do sedu za chůze</v>
      </c>
      <c r="D23" s="250"/>
      <c r="E23" s="170">
        <v>9</v>
      </c>
      <c r="F23" s="248">
        <f>IF((C8="OBZ"),(Vstup!S14),IF((C8="OB1"),(Vstup!S32),IF((C8="OB2"),(Vstup!S50),IF((C8="OB3"),(Vstup!S68)))))</f>
        <v>3</v>
      </c>
      <c r="G23" s="251">
        <f t="shared" si="1"/>
        <v>27</v>
      </c>
      <c r="H23" s="245">
        <f t="shared" si="0"/>
        <v>9</v>
      </c>
      <c r="I23" s="213"/>
    </row>
    <row r="24" spans="1:9" ht="14.25" customHeight="1">
      <c r="A24" s="252"/>
      <c r="B24" s="246">
        <v>9</v>
      </c>
      <c r="C24" s="250" t="str">
        <f>IF((C8="OBZ"),(Vstup!P15),IF((C8="OB1"),(Vstup!P33),IF((C8="OB2"),(Vstup!P51),IF((C8="OB3"),(Vstup!P69)))))</f>
        <v>Chůze u nohy</v>
      </c>
      <c r="D24" s="250"/>
      <c r="E24" s="170">
        <v>8.5</v>
      </c>
      <c r="F24" s="248">
        <f>IF((C8="OBZ"),(Vstup!S15),IF((C8="OB1"),(Vstup!S33),IF((C8="OB2"),(Vstup!S51),IF((C8="OB3"),(Vstup!S69)))))</f>
        <v>3</v>
      </c>
      <c r="G24" s="251">
        <f t="shared" si="1"/>
        <v>25.5</v>
      </c>
      <c r="H24" s="245">
        <f t="shared" si="0"/>
        <v>8.5</v>
      </c>
      <c r="I24" s="213"/>
    </row>
    <row r="25" spans="1:9" ht="14.25" customHeight="1">
      <c r="A25" s="252"/>
      <c r="B25" s="253">
        <v>10</v>
      </c>
      <c r="C25" s="254" t="str">
        <f>IF((C8="OBZ"),(Vstup!P16),IF((C8="OB1"),(Vstup!P34),IF((C8="OB2"),(Vstup!P52),IF((C8="OB3"),(Vstup!P70)))))</f>
        <v>Všeobecný dojem</v>
      </c>
      <c r="D25" s="254"/>
      <c r="E25" s="183">
        <v>8.5</v>
      </c>
      <c r="F25" s="255">
        <f>IF((C8="OBZ"),(Vstup!S16),IF((C8="OB1"),(Vstup!S34),IF((C8="OB2"),(Vstup!S52),IF((C8="OB3"),(Vstup!S70)))))</f>
        <v>2</v>
      </c>
      <c r="G25" s="256">
        <f>E25*F25</f>
        <v>17</v>
      </c>
      <c r="H25" s="245">
        <f t="shared" si="0"/>
        <v>8.5</v>
      </c>
      <c r="I25" s="213"/>
    </row>
    <row r="26" spans="1:9" ht="12.75">
      <c r="A26" s="252"/>
      <c r="B26" s="257"/>
      <c r="C26" s="258" t="s">
        <v>82</v>
      </c>
      <c r="D26" s="258"/>
      <c r="E26" s="258"/>
      <c r="F26" s="258"/>
      <c r="G26" s="259">
        <f>SUM(G16:G25)</f>
        <v>266</v>
      </c>
      <c r="H26" s="260"/>
      <c r="I26" s="213"/>
    </row>
    <row r="27" spans="1:9" ht="12.75">
      <c r="A27" s="261"/>
      <c r="B27" s="262"/>
      <c r="C27" s="263"/>
      <c r="D27" s="263"/>
      <c r="E27" s="263"/>
      <c r="F27" s="263"/>
      <c r="G27" s="264"/>
      <c r="H27" s="265"/>
      <c r="I27" s="266"/>
    </row>
    <row r="28" spans="1:9" ht="12.75">
      <c r="A28" s="196"/>
      <c r="B28" s="197"/>
      <c r="C28" s="198"/>
      <c r="D28" s="198"/>
      <c r="E28" s="198"/>
      <c r="F28" s="198"/>
      <c r="G28" s="199"/>
      <c r="H28" s="196"/>
      <c r="I28" s="196"/>
    </row>
    <row r="29" spans="1:9" ht="12.75">
      <c r="A29" s="196"/>
      <c r="B29" s="197"/>
      <c r="C29" s="198"/>
      <c r="D29" s="198"/>
      <c r="E29" s="198"/>
      <c r="F29" s="198"/>
      <c r="G29" s="199"/>
      <c r="H29" s="196"/>
      <c r="I29" s="196"/>
    </row>
    <row r="30" spans="1:9" ht="12.75">
      <c r="A30" s="196"/>
      <c r="B30" s="197"/>
      <c r="C30" s="198"/>
      <c r="D30" s="198"/>
      <c r="E30" s="198"/>
      <c r="F30" s="198"/>
      <c r="G30" s="199"/>
      <c r="H30" s="196"/>
      <c r="I30" s="196"/>
    </row>
    <row r="31" spans="1:9" ht="12.75">
      <c r="A31" s="196"/>
      <c r="B31" s="197"/>
      <c r="C31" s="198"/>
      <c r="D31" s="198"/>
      <c r="E31" s="198"/>
      <c r="F31" s="198"/>
      <c r="G31" s="199"/>
      <c r="H31" s="196"/>
      <c r="I31" s="196"/>
    </row>
    <row r="32" spans="1:5" ht="12.75">
      <c r="A32" s="200" t="s">
        <v>141</v>
      </c>
      <c r="B32" s="201"/>
      <c r="C32" s="201"/>
      <c r="D32" s="201"/>
      <c r="E32" s="202"/>
    </row>
    <row r="35" spans="1:3" ht="12.75">
      <c r="A35" s="203" t="s">
        <v>142</v>
      </c>
      <c r="B35" s="204"/>
      <c r="C35" s="204"/>
    </row>
  </sheetData>
  <sheetProtection sheet="1"/>
  <mergeCells count="12">
    <mergeCell ref="D10:D12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</mergeCells>
  <printOptions/>
  <pageMargins left="0.7875" right="0.7875" top="0.9847222222222223" bottom="0.9840277777777777" header="0.49236111111111114" footer="0.5118055555555555"/>
  <pageSetup horizontalDpi="300" verticalDpi="300" orientation="landscape" paperSize="9"/>
  <headerFooter alignWithMargins="0">
    <oddHeader>&amp;C&amp;18Výsledkový list OBEDIENCE CZ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N51"/>
  <sheetViews>
    <sheetView showGridLines="0" workbookViewId="0" topLeftCell="A1">
      <selection activeCell="H19" sqref="H19"/>
    </sheetView>
  </sheetViews>
  <sheetFormatPr defaultColWidth="9.140625" defaultRowHeight="12.75"/>
  <cols>
    <col min="1" max="1" width="6.421875" style="121" customWidth="1"/>
    <col min="2" max="2" width="25.00390625" style="121" customWidth="1"/>
    <col min="3" max="3" width="28.8515625" style="121" customWidth="1"/>
    <col min="4" max="4" width="21.8515625" style="121" customWidth="1"/>
    <col min="5" max="5" width="6.140625" style="121" customWidth="1"/>
    <col min="6" max="6" width="34.57421875" style="121" customWidth="1"/>
    <col min="7" max="8" width="11.421875" style="121" customWidth="1"/>
    <col min="9" max="9" width="17.421875" style="121" customWidth="1"/>
    <col min="10" max="10" width="13.140625" style="121" customWidth="1"/>
    <col min="11" max="16384" width="8.7109375" style="121" customWidth="1"/>
  </cols>
  <sheetData>
    <row r="1" spans="1:9" ht="12.75">
      <c r="A1" s="122" t="s">
        <v>0</v>
      </c>
      <c r="B1" s="123" t="s">
        <v>126</v>
      </c>
      <c r="C1" s="123" t="s">
        <v>2</v>
      </c>
      <c r="D1" s="123" t="s">
        <v>3</v>
      </c>
      <c r="E1" s="123" t="s">
        <v>4</v>
      </c>
      <c r="F1" s="123" t="s">
        <v>127</v>
      </c>
      <c r="G1" s="123" t="s">
        <v>128</v>
      </c>
      <c r="H1" s="123" t="s">
        <v>129</v>
      </c>
      <c r="I1" s="124" t="s">
        <v>130</v>
      </c>
    </row>
    <row r="2" spans="1:14" ht="12.75">
      <c r="A2" s="125">
        <f>+Vstup!A2</f>
        <v>1</v>
      </c>
      <c r="B2" s="126" t="str">
        <f>+Vstup!B2</f>
        <v>Marie Losová</v>
      </c>
      <c r="C2" s="127" t="str">
        <f>+Vstup!C2</f>
        <v>Coudy EMILY BOHEMIA</v>
      </c>
      <c r="D2" s="128" t="str">
        <f>+Vstup!D2</f>
        <v>australský ovčák</v>
      </c>
      <c r="E2" s="128" t="str">
        <f>+Vstup!E2</f>
        <v>OB1</v>
      </c>
      <c r="F2" s="129" t="str">
        <f>+Vstup!$I$2</f>
        <v>5.MR BO a AO</v>
      </c>
      <c r="G2" s="130">
        <f>IF(E2="OBZ",RANK(K2,$K$2:$K$51,0),IF(E2="OB1",RANK(L2,$L$2:$L$51,0),IF(E2="OB2",RANK(M2,$M$2:$M$51,0),IF(E2="OB3",RANK(N2,$N$2:$N$51,0),"nic"))))</f>
        <v>7</v>
      </c>
      <c r="H2" s="131">
        <f>+'01'!$D$14</f>
        <v>190</v>
      </c>
      <c r="I2" s="129" t="str">
        <f>+'01'!$G$14</f>
        <v>Dobrý</v>
      </c>
      <c r="K2" s="132">
        <f>IF(E2="OBZ",H2,0)</f>
        <v>0</v>
      </c>
      <c r="L2" s="132">
        <f>IF(E2="OB1",H2,"nic")</f>
        <v>190</v>
      </c>
      <c r="M2" s="132" t="str">
        <f>IF(E2="OB2",H2,"nic")</f>
        <v>nic</v>
      </c>
      <c r="N2" s="132" t="str">
        <f>IF(E2="OB3",H2,"nic")</f>
        <v>nic</v>
      </c>
    </row>
    <row r="3" spans="1:14" ht="12.75">
      <c r="A3" s="125">
        <f>+Vstup!A3</f>
        <v>2</v>
      </c>
      <c r="B3" s="126" t="str">
        <f>+Vstup!B3</f>
        <v>Dita Vanduchová</v>
      </c>
      <c r="C3" s="127" t="str">
        <f>+Vstup!C3</f>
        <v>Xara z Hückelovy vily</v>
      </c>
      <c r="D3" s="128" t="str">
        <f>+Vstup!D3</f>
        <v>malinois</v>
      </c>
      <c r="E3" s="128" t="str">
        <f>+Vstup!E3</f>
        <v>OB1</v>
      </c>
      <c r="F3" s="129" t="str">
        <f>+Vstup!$I$2</f>
        <v>5.MR BO a AO</v>
      </c>
      <c r="G3" s="130">
        <f aca="true" t="shared" si="0" ref="G3:G51">IF(E3="OBZ",RANK(K3,$K$2:$K$51,0),IF(E3="OB1",RANK(L3,$L$2:$L$51,0),IF(E3="OB2",RANK(M3,$M$2:$M$51,0),IF(E3="OB3",RANK(N3,$N$2:$N$51,0),"nic"))))</f>
        <v>2</v>
      </c>
      <c r="H3" s="131">
        <f>+'02'!$D$14</f>
        <v>235.5</v>
      </c>
      <c r="I3" s="129" t="str">
        <f>+'02'!$G$14</f>
        <v>Výborný</v>
      </c>
      <c r="K3" s="132">
        <f aca="true" t="shared" si="1" ref="K3:K51">IF(E3="OBZ",H3,0)</f>
        <v>0</v>
      </c>
      <c r="L3" s="132">
        <f aca="true" t="shared" si="2" ref="L3:L51">IF(E3="OB1",H3,"nic")</f>
        <v>235.5</v>
      </c>
      <c r="M3" s="132" t="str">
        <f aca="true" t="shared" si="3" ref="M3:M51">IF(E3="OB2",H3,"nic")</f>
        <v>nic</v>
      </c>
      <c r="N3" s="132" t="str">
        <f aca="true" t="shared" si="4" ref="N3:N51">IF(E3="OB3",H3,"nic")</f>
        <v>nic</v>
      </c>
    </row>
    <row r="4" spans="1:14" ht="12.75">
      <c r="A4" s="125">
        <f>+Vstup!A4</f>
        <v>3</v>
      </c>
      <c r="B4" s="126" t="str">
        <f>+Vstup!B4</f>
        <v>Jana Sommrová</v>
      </c>
      <c r="C4" s="127" t="str">
        <f>+Vstup!C4</f>
        <v>Decent Demon z Kovárny</v>
      </c>
      <c r="D4" s="128" t="str">
        <f>+Vstup!D4</f>
        <v>tervueren</v>
      </c>
      <c r="E4" s="128" t="str">
        <f>+Vstup!E4</f>
        <v>OB1</v>
      </c>
      <c r="F4" s="129" t="str">
        <f>+Vstup!$I$2</f>
        <v>5.MR BO a AO</v>
      </c>
      <c r="G4" s="130">
        <f t="shared" si="0"/>
        <v>9</v>
      </c>
      <c r="H4" s="131">
        <f>+'03'!$D$14</f>
        <v>166</v>
      </c>
      <c r="I4" s="129" t="str">
        <f>+'03'!$G$14</f>
        <v>Dobrý</v>
      </c>
      <c r="K4" s="132">
        <f t="shared" si="1"/>
        <v>0</v>
      </c>
      <c r="L4" s="132">
        <f t="shared" si="2"/>
        <v>166</v>
      </c>
      <c r="M4" s="132" t="str">
        <f t="shared" si="3"/>
        <v>nic</v>
      </c>
      <c r="N4" s="132" t="str">
        <f t="shared" si="4"/>
        <v>nic</v>
      </c>
    </row>
    <row r="5" spans="1:14" ht="12.75" customHeight="1">
      <c r="A5" s="125">
        <f>+Vstup!A5</f>
        <v>4</v>
      </c>
      <c r="B5" s="126" t="str">
        <f>+Vstup!B5</f>
        <v>Agnieszka Kierzenkowska</v>
      </c>
      <c r="C5" s="127" t="str">
        <f>+Vstup!C5</f>
        <v>LETS GO WHISKY from Mike's Place</v>
      </c>
      <c r="D5" s="128" t="str">
        <f>+Vstup!D5</f>
        <v>malinois</v>
      </c>
      <c r="E5" s="128" t="str">
        <f>+Vstup!E5</f>
        <v>OB1</v>
      </c>
      <c r="F5" s="129" t="str">
        <f>+Vstup!$I$2</f>
        <v>5.MR BO a AO</v>
      </c>
      <c r="G5" s="130">
        <f t="shared" si="0"/>
        <v>1</v>
      </c>
      <c r="H5" s="131">
        <f>+'04'!$D$14</f>
        <v>238</v>
      </c>
      <c r="I5" s="129" t="str">
        <f>+'04'!$G$14</f>
        <v>Výborný</v>
      </c>
      <c r="K5" s="132">
        <f t="shared" si="1"/>
        <v>0</v>
      </c>
      <c r="L5" s="132">
        <f t="shared" si="2"/>
        <v>238</v>
      </c>
      <c r="M5" s="132" t="str">
        <f t="shared" si="3"/>
        <v>nic</v>
      </c>
      <c r="N5" s="132" t="str">
        <f t="shared" si="4"/>
        <v>nic</v>
      </c>
    </row>
    <row r="6" spans="1:14" ht="12.75">
      <c r="A6" s="125">
        <f>+Vstup!A6</f>
        <v>5</v>
      </c>
      <c r="B6" s="126" t="str">
        <f>+Vstup!B6</f>
        <v>Ivana Tamášová</v>
      </c>
      <c r="C6" s="127" t="str">
        <f>+Vstup!C6</f>
        <v>Cyrano Amazonka</v>
      </c>
      <c r="D6" s="128" t="str">
        <f>+Vstup!D6</f>
        <v>australský ovčák</v>
      </c>
      <c r="E6" s="128" t="str">
        <f>+Vstup!E6</f>
        <v>OB1</v>
      </c>
      <c r="F6" s="129" t="str">
        <f>+Vstup!$I$2</f>
        <v>5.MR BO a AO</v>
      </c>
      <c r="G6" s="130">
        <f t="shared" si="0"/>
        <v>11</v>
      </c>
      <c r="H6" s="131">
        <f>+'05'!$D$14</f>
        <v>0</v>
      </c>
      <c r="I6" s="129" t="str">
        <f>+'05'!$G$14</f>
        <v>Nehodnocen</v>
      </c>
      <c r="K6" s="132">
        <f t="shared" si="1"/>
        <v>0</v>
      </c>
      <c r="L6" s="132">
        <f t="shared" si="2"/>
        <v>0</v>
      </c>
      <c r="M6" s="132" t="str">
        <f t="shared" si="3"/>
        <v>nic</v>
      </c>
      <c r="N6" s="132" t="str">
        <f t="shared" si="4"/>
        <v>nic</v>
      </c>
    </row>
    <row r="7" spans="1:14" ht="12.75">
      <c r="A7" s="125">
        <f>+Vstup!A7</f>
        <v>6</v>
      </c>
      <c r="B7" s="126" t="str">
        <f>+Vstup!B7</f>
        <v>Jana Ježková</v>
      </c>
      <c r="C7" s="127" t="str">
        <f>+Vstup!C7</f>
        <v>Bobule Baf Štíhlouš</v>
      </c>
      <c r="D7" s="128" t="str">
        <f>+Vstup!D7</f>
        <v>malinois</v>
      </c>
      <c r="E7" s="128" t="str">
        <f>+Vstup!E7</f>
        <v>OB1</v>
      </c>
      <c r="F7" s="129" t="str">
        <f>+Vstup!$I$2</f>
        <v>5.MR BO a AO</v>
      </c>
      <c r="G7" s="130">
        <f t="shared" si="0"/>
        <v>4</v>
      </c>
      <c r="H7" s="131">
        <f>+'06'!$D$14</f>
        <v>216.5</v>
      </c>
      <c r="I7" s="129" t="str">
        <f>+'06'!$G$14</f>
        <v>Velmi dobrý</v>
      </c>
      <c r="K7" s="132">
        <f t="shared" si="1"/>
        <v>0</v>
      </c>
      <c r="L7" s="132">
        <f t="shared" si="2"/>
        <v>216.5</v>
      </c>
      <c r="M7" s="132" t="str">
        <f t="shared" si="3"/>
        <v>nic</v>
      </c>
      <c r="N7" s="132" t="str">
        <f t="shared" si="4"/>
        <v>nic</v>
      </c>
    </row>
    <row r="8" spans="1:14" ht="12.75">
      <c r="A8" s="125">
        <f>+Vstup!A8</f>
        <v>7</v>
      </c>
      <c r="B8" s="126" t="str">
        <f>+Vstup!B8</f>
        <v>Vlasta Hofírková</v>
      </c>
      <c r="C8" s="127" t="str">
        <f>+Vstup!C8</f>
        <v>Atilla Aboriginal Mystery</v>
      </c>
      <c r="D8" s="128" t="str">
        <f>+Vstup!D8</f>
        <v>tervueren</v>
      </c>
      <c r="E8" s="128" t="str">
        <f>+Vstup!E8</f>
        <v>OB1</v>
      </c>
      <c r="F8" s="129" t="str">
        <f>+Vstup!$I$2</f>
        <v>5.MR BO a AO</v>
      </c>
      <c r="G8" s="130" t="e">
        <f t="shared" si="0"/>
        <v>#VALUE!</v>
      </c>
      <c r="H8" s="131" t="str">
        <f>+'07'!$D$14</f>
        <v>DISK</v>
      </c>
      <c r="I8" s="129" t="str">
        <f>+'07'!$G$14</f>
        <v>Diskvalifikace</v>
      </c>
      <c r="K8" s="132">
        <f t="shared" si="1"/>
        <v>0</v>
      </c>
      <c r="L8" s="132" t="str">
        <f t="shared" si="2"/>
        <v>DISK</v>
      </c>
      <c r="M8" s="132" t="str">
        <f t="shared" si="3"/>
        <v>nic</v>
      </c>
      <c r="N8" s="132" t="str">
        <f t="shared" si="4"/>
        <v>nic</v>
      </c>
    </row>
    <row r="9" spans="1:14" ht="12.75">
      <c r="A9" s="125">
        <f>+Vstup!A9</f>
        <v>8</v>
      </c>
      <c r="B9" s="126" t="str">
        <f>+Vstup!B9</f>
        <v>Marie Vágenknechtová</v>
      </c>
      <c r="C9" s="127" t="str">
        <f>+Vstup!C9</f>
        <v>Alaia Black z Kovárny</v>
      </c>
      <c r="D9" s="128" t="str">
        <f>+Vstup!D9</f>
        <v>groenendael</v>
      </c>
      <c r="E9" s="128" t="str">
        <f>+Vstup!E9</f>
        <v>OB1</v>
      </c>
      <c r="F9" s="129" t="str">
        <f>+Vstup!$I$2</f>
        <v>5.MR BO a AO</v>
      </c>
      <c r="G9" s="130">
        <f t="shared" si="0"/>
        <v>6</v>
      </c>
      <c r="H9" s="131">
        <f>+'08'!$D$14</f>
        <v>193</v>
      </c>
      <c r="I9" s="129" t="str">
        <f>+'08'!$G$14</f>
        <v>Dobrý</v>
      </c>
      <c r="K9" s="132">
        <f t="shared" si="1"/>
        <v>0</v>
      </c>
      <c r="L9" s="132">
        <f t="shared" si="2"/>
        <v>193</v>
      </c>
      <c r="M9" s="132" t="str">
        <f t="shared" si="3"/>
        <v>nic</v>
      </c>
      <c r="N9" s="132" t="str">
        <f t="shared" si="4"/>
        <v>nic</v>
      </c>
    </row>
    <row r="10" spans="1:14" ht="12.75">
      <c r="A10" s="125">
        <f>+Vstup!A10</f>
        <v>9</v>
      </c>
      <c r="B10" s="126" t="str">
        <f>+Vstup!B10</f>
        <v>Silvie Švagerová</v>
      </c>
      <c r="C10" s="127" t="str">
        <f>+Vstup!C10</f>
        <v>BLACK JACK Gitaron</v>
      </c>
      <c r="D10" s="128" t="str">
        <f>+Vstup!D10</f>
        <v>australský ovčák</v>
      </c>
      <c r="E10" s="128" t="str">
        <f>+Vstup!E10</f>
        <v>OB1</v>
      </c>
      <c r="F10" s="129" t="str">
        <f>+Vstup!$I$2</f>
        <v>5.MR BO a AO</v>
      </c>
      <c r="G10" s="130">
        <f t="shared" si="0"/>
        <v>10</v>
      </c>
      <c r="H10" s="131">
        <f>+'09'!$D$14</f>
        <v>96.5</v>
      </c>
      <c r="I10" s="129" t="str">
        <f>+'09'!$G$14</f>
        <v>Nehodnocen</v>
      </c>
      <c r="K10" s="132">
        <f t="shared" si="1"/>
        <v>0</v>
      </c>
      <c r="L10" s="132">
        <f t="shared" si="2"/>
        <v>96.5</v>
      </c>
      <c r="M10" s="132" t="str">
        <f t="shared" si="3"/>
        <v>nic</v>
      </c>
      <c r="N10" s="132" t="str">
        <f t="shared" si="4"/>
        <v>nic</v>
      </c>
    </row>
    <row r="11" spans="1:14" ht="12.75">
      <c r="A11" s="125">
        <f>+Vstup!A11</f>
        <v>10</v>
      </c>
      <c r="B11" s="126" t="str">
        <f>+Vstup!B11</f>
        <v>Radek Böhme</v>
      </c>
      <c r="C11" s="127" t="str">
        <f>+Vstup!C11</f>
        <v>XARIN de Alphaville Bohemia</v>
      </c>
      <c r="D11" s="128" t="str">
        <f>+Vstup!D11</f>
        <v>malinois</v>
      </c>
      <c r="E11" s="128" t="str">
        <f>+Vstup!E11</f>
        <v>OB1</v>
      </c>
      <c r="F11" s="129" t="str">
        <f>+Vstup!$I$2</f>
        <v>5.MR BO a AO</v>
      </c>
      <c r="G11" s="130">
        <f t="shared" si="0"/>
        <v>3</v>
      </c>
      <c r="H11" s="131">
        <f>+'10'!$D$14</f>
        <v>227.5</v>
      </c>
      <c r="I11" s="129" t="str">
        <f>+'10'!$G$14</f>
        <v>Výborný</v>
      </c>
      <c r="K11" s="132">
        <f t="shared" si="1"/>
        <v>0</v>
      </c>
      <c r="L11" s="132">
        <f t="shared" si="2"/>
        <v>227.5</v>
      </c>
      <c r="M11" s="132" t="str">
        <f t="shared" si="3"/>
        <v>nic</v>
      </c>
      <c r="N11" s="132" t="str">
        <f t="shared" si="4"/>
        <v>nic</v>
      </c>
    </row>
    <row r="12" spans="1:14" ht="12.75">
      <c r="A12" s="125">
        <f>+Vstup!A12</f>
        <v>11</v>
      </c>
      <c r="B12" s="126" t="str">
        <f>+Vstup!B12</f>
        <v>Pavla Husáková</v>
      </c>
      <c r="C12" s="127" t="str">
        <f>+Vstup!C12</f>
        <v>Tweed Deabei</v>
      </c>
      <c r="D12" s="128" t="str">
        <f>+Vstup!D12</f>
        <v>tervueren</v>
      </c>
      <c r="E12" s="128" t="str">
        <f>+Vstup!E12</f>
        <v>OB1</v>
      </c>
      <c r="F12" s="129" t="str">
        <f>+Vstup!$I$2</f>
        <v>5.MR BO a AO</v>
      </c>
      <c r="G12" s="130">
        <f t="shared" si="0"/>
        <v>8</v>
      </c>
      <c r="H12" s="131">
        <f>+'11'!$D$14</f>
        <v>183.5</v>
      </c>
      <c r="I12" s="129" t="str">
        <f>+'11'!$G$14</f>
        <v>Dobrý</v>
      </c>
      <c r="K12" s="132">
        <f t="shared" si="1"/>
        <v>0</v>
      </c>
      <c r="L12" s="132">
        <f t="shared" si="2"/>
        <v>183.5</v>
      </c>
      <c r="M12" s="132" t="str">
        <f t="shared" si="3"/>
        <v>nic</v>
      </c>
      <c r="N12" s="132" t="str">
        <f t="shared" si="4"/>
        <v>nic</v>
      </c>
    </row>
    <row r="13" spans="1:14" ht="12.75">
      <c r="A13" s="125">
        <f>+Vstup!A13</f>
        <v>12</v>
      </c>
      <c r="B13" s="126" t="str">
        <f>+Vstup!B13</f>
        <v>Jiří Kudrlička</v>
      </c>
      <c r="C13" s="127" t="str">
        <f>+Vstup!C13</f>
        <v>Hippo Arga-Star</v>
      </c>
      <c r="D13" s="128" t="str">
        <f>+Vstup!D13</f>
        <v>malinois</v>
      </c>
      <c r="E13" s="128" t="str">
        <f>+Vstup!E13</f>
        <v>OB1</v>
      </c>
      <c r="F13" s="129" t="str">
        <f>+Vstup!$I$2</f>
        <v>5.MR BO a AO</v>
      </c>
      <c r="G13" s="130">
        <f t="shared" si="0"/>
        <v>5</v>
      </c>
      <c r="H13" s="131">
        <f>+'12'!$D$14</f>
        <v>200.5</v>
      </c>
      <c r="I13" s="129" t="str">
        <f>+'12'!$G$14</f>
        <v>Velmi dobrý</v>
      </c>
      <c r="K13" s="132">
        <f t="shared" si="1"/>
        <v>0</v>
      </c>
      <c r="L13" s="132">
        <f t="shared" si="2"/>
        <v>200.5</v>
      </c>
      <c r="M13" s="132" t="str">
        <f t="shared" si="3"/>
        <v>nic</v>
      </c>
      <c r="N13" s="132" t="str">
        <f t="shared" si="4"/>
        <v>nic</v>
      </c>
    </row>
    <row r="14" spans="1:14" ht="12.75">
      <c r="A14" s="125">
        <f>+Vstup!A14</f>
        <v>13</v>
      </c>
      <c r="B14" s="126" t="str">
        <f>+Vstup!B14</f>
        <v>Jitka Maroušková</v>
      </c>
      <c r="C14" s="127" t="str">
        <f>+Vstup!C14</f>
        <v>Czech Novterpod</v>
      </c>
      <c r="D14" s="128" t="str">
        <f>+Vstup!D14</f>
        <v>tervueren</v>
      </c>
      <c r="E14" s="128" t="str">
        <f>+Vstup!E14</f>
        <v>OB2</v>
      </c>
      <c r="F14" s="129" t="str">
        <f>+Vstup!$I$2</f>
        <v>5.MR BO a AO</v>
      </c>
      <c r="G14" s="130">
        <f t="shared" si="0"/>
        <v>6</v>
      </c>
      <c r="H14" s="131">
        <f>+'13'!$D$14</f>
        <v>175.5</v>
      </c>
      <c r="I14" s="129" t="str">
        <f>+'13'!$G$14</f>
        <v>Nehodnocen</v>
      </c>
      <c r="K14" s="132">
        <f t="shared" si="1"/>
        <v>0</v>
      </c>
      <c r="L14" s="132" t="str">
        <f t="shared" si="2"/>
        <v>nic</v>
      </c>
      <c r="M14" s="132">
        <f t="shared" si="3"/>
        <v>175.5</v>
      </c>
      <c r="N14" s="132" t="str">
        <f t="shared" si="4"/>
        <v>nic</v>
      </c>
    </row>
    <row r="15" spans="1:14" ht="14.25" customHeight="1">
      <c r="A15" s="125">
        <f>+Vstup!A15</f>
        <v>14</v>
      </c>
      <c r="B15" s="126" t="str">
        <f>+Vstup!B15</f>
        <v>Klaudia Szymanska</v>
      </c>
      <c r="C15" s="127" t="str">
        <f>+Vstup!C15</f>
        <v>Tanmarks CAPPUCHINO ICE CREAM</v>
      </c>
      <c r="D15" s="128" t="str">
        <f>+Vstup!D15</f>
        <v>australský ovčák</v>
      </c>
      <c r="E15" s="128" t="str">
        <f>+Vstup!E15</f>
        <v>OB2</v>
      </c>
      <c r="F15" s="129" t="str">
        <f>+Vstup!$I$2</f>
        <v>5.MR BO a AO</v>
      </c>
      <c r="G15" s="130">
        <f t="shared" si="0"/>
        <v>7</v>
      </c>
      <c r="H15" s="131">
        <f>+'14'!$D$14</f>
        <v>172.5</v>
      </c>
      <c r="I15" s="129" t="str">
        <f>+'14'!$G$14</f>
        <v>Nehodnocen</v>
      </c>
      <c r="K15" s="132">
        <f t="shared" si="1"/>
        <v>0</v>
      </c>
      <c r="L15" s="132" t="str">
        <f t="shared" si="2"/>
        <v>nic</v>
      </c>
      <c r="M15" s="132">
        <f t="shared" si="3"/>
        <v>172.5</v>
      </c>
      <c r="N15" s="132" t="str">
        <f t="shared" si="4"/>
        <v>nic</v>
      </c>
    </row>
    <row r="16" spans="1:14" ht="12.75">
      <c r="A16" s="125">
        <f>+Vstup!A16</f>
        <v>15</v>
      </c>
      <c r="B16" s="126" t="str">
        <f>+Vstup!B16</f>
        <v>Kamila Burek</v>
      </c>
      <c r="C16" s="127" t="str">
        <f>+Vstup!C16</f>
        <v>Aurynn Doc Bar Domikar</v>
      </c>
      <c r="D16" s="128" t="str">
        <f>+Vstup!D16</f>
        <v>Australian Cattle Dog</v>
      </c>
      <c r="E16" s="128" t="str">
        <f>+Vstup!E16</f>
        <v>OB2</v>
      </c>
      <c r="F16" s="129" t="str">
        <f>+Vstup!$I$2</f>
        <v>5.MR BO a AO</v>
      </c>
      <c r="G16" s="130">
        <f t="shared" si="0"/>
        <v>1</v>
      </c>
      <c r="H16" s="131">
        <f>+'15'!$D$14</f>
        <v>271</v>
      </c>
      <c r="I16" s="129" t="str">
        <f>+'15'!$G$14</f>
        <v>Výborný</v>
      </c>
      <c r="K16" s="132">
        <f t="shared" si="1"/>
        <v>0</v>
      </c>
      <c r="L16" s="132" t="str">
        <f t="shared" si="2"/>
        <v>nic</v>
      </c>
      <c r="M16" s="132">
        <f t="shared" si="3"/>
        <v>271</v>
      </c>
      <c r="N16" s="132" t="str">
        <f t="shared" si="4"/>
        <v>nic</v>
      </c>
    </row>
    <row r="17" spans="1:14" ht="12.75">
      <c r="A17" s="125">
        <f>+Vstup!A17</f>
        <v>16</v>
      </c>
      <c r="B17" s="126" t="str">
        <f>+Vstup!B17</f>
        <v>Hana Staropražská</v>
      </c>
      <c r="C17" s="127" t="str">
        <f>+Vstup!C17</f>
        <v>Alka z Granátové zahrady</v>
      </c>
      <c r="D17" s="128" t="str">
        <f>+Vstup!D17</f>
        <v>malinois</v>
      </c>
      <c r="E17" s="128" t="str">
        <f>+Vstup!E17</f>
        <v>OB2</v>
      </c>
      <c r="F17" s="129" t="str">
        <f>+Vstup!$I$2</f>
        <v>5.MR BO a AO</v>
      </c>
      <c r="G17" s="130">
        <f t="shared" si="0"/>
        <v>4</v>
      </c>
      <c r="H17" s="131">
        <f>+'16'!$D$14</f>
        <v>208.5</v>
      </c>
      <c r="I17" s="129" t="str">
        <f>+'16'!$G$14</f>
        <v>Dobrý</v>
      </c>
      <c r="K17" s="132">
        <f t="shared" si="1"/>
        <v>0</v>
      </c>
      <c r="L17" s="132" t="str">
        <f t="shared" si="2"/>
        <v>nic</v>
      </c>
      <c r="M17" s="132">
        <f t="shared" si="3"/>
        <v>208.5</v>
      </c>
      <c r="N17" s="132" t="str">
        <f t="shared" si="4"/>
        <v>nic</v>
      </c>
    </row>
    <row r="18" spans="1:14" ht="12.75">
      <c r="A18" s="125">
        <f>+Vstup!A18</f>
        <v>17</v>
      </c>
      <c r="B18" s="126" t="str">
        <f>+Vstup!B18</f>
        <v>Jarmila Kvasnicová</v>
      </c>
      <c r="C18" s="127" t="str">
        <f>+Vstup!C18</f>
        <v>Berry Bohemia Checko</v>
      </c>
      <c r="D18" s="128" t="str">
        <f>+Vstup!D18</f>
        <v>australský ovčák</v>
      </c>
      <c r="E18" s="128" t="str">
        <f>+Vstup!E18</f>
        <v>OB2</v>
      </c>
      <c r="F18" s="129" t="str">
        <f>+Vstup!$I$2</f>
        <v>5.MR BO a AO</v>
      </c>
      <c r="G18" s="130">
        <f t="shared" si="0"/>
        <v>2</v>
      </c>
      <c r="H18" s="131">
        <f>+'17'!$D$14</f>
        <v>266</v>
      </c>
      <c r="I18" s="129" t="str">
        <f>+'17'!$G$14</f>
        <v>Výborný</v>
      </c>
      <c r="J18" s="133" t="s">
        <v>131</v>
      </c>
      <c r="K18" s="132">
        <f t="shared" si="1"/>
        <v>0</v>
      </c>
      <c r="L18" s="132" t="str">
        <f t="shared" si="2"/>
        <v>nic</v>
      </c>
      <c r="M18" s="132">
        <f t="shared" si="3"/>
        <v>266</v>
      </c>
      <c r="N18" s="132" t="str">
        <f t="shared" si="4"/>
        <v>nic</v>
      </c>
    </row>
    <row r="19" spans="1:14" ht="12.75">
      <c r="A19" s="125">
        <f>+Vstup!A19</f>
        <v>18</v>
      </c>
      <c r="B19" s="126" t="str">
        <f>+Vstup!B19</f>
        <v>Jana Ševčovičová</v>
      </c>
      <c r="C19" s="127" t="str">
        <f>+Vstup!C19</f>
        <v>Fiona Elmar Slovakia</v>
      </c>
      <c r="D19" s="128" t="str">
        <f>+Vstup!D19</f>
        <v>tervueren</v>
      </c>
      <c r="E19" s="128" t="str">
        <f>+Vstup!E19</f>
        <v>OB2</v>
      </c>
      <c r="F19" s="129" t="str">
        <f>+Vstup!$I$2</f>
        <v>5.MR BO a AO</v>
      </c>
      <c r="G19" s="130">
        <f t="shared" si="0"/>
        <v>3</v>
      </c>
      <c r="H19" s="131">
        <f>+'18'!$D$14</f>
        <v>247</v>
      </c>
      <c r="I19" s="129" t="str">
        <f>+'18'!$G$14</f>
        <v>Velmi dobrý</v>
      </c>
      <c r="K19" s="132">
        <f t="shared" si="1"/>
        <v>0</v>
      </c>
      <c r="L19" s="132" t="str">
        <f t="shared" si="2"/>
        <v>nic</v>
      </c>
      <c r="M19" s="132">
        <f t="shared" si="3"/>
        <v>247</v>
      </c>
      <c r="N19" s="132" t="str">
        <f t="shared" si="4"/>
        <v>nic</v>
      </c>
    </row>
    <row r="20" spans="1:14" ht="12.75">
      <c r="A20" s="125">
        <f>+Vstup!A20</f>
        <v>19</v>
      </c>
      <c r="B20" s="126" t="str">
        <f>+Vstup!B20</f>
        <v>Jitka Ragánová</v>
      </c>
      <c r="C20" s="127" t="str">
        <f>+Vstup!C20</f>
        <v>Cullen Black z JBonda</v>
      </c>
      <c r="D20" s="128" t="str">
        <f>+Vstup!D20</f>
        <v>groenendael</v>
      </c>
      <c r="E20" s="128" t="str">
        <f>+Vstup!E20</f>
        <v>OB2</v>
      </c>
      <c r="F20" s="129" t="str">
        <f>+Vstup!$I$2</f>
        <v>5.MR BO a AO</v>
      </c>
      <c r="G20" s="130">
        <f t="shared" si="0"/>
        <v>5</v>
      </c>
      <c r="H20" s="131">
        <f>+'19'!$D$14</f>
        <v>184.5</v>
      </c>
      <c r="I20" s="129" t="str">
        <f>+'19'!$G$14</f>
        <v>Nehodnocen</v>
      </c>
      <c r="K20" s="132">
        <f t="shared" si="1"/>
        <v>0</v>
      </c>
      <c r="L20" s="132" t="str">
        <f t="shared" si="2"/>
        <v>nic</v>
      </c>
      <c r="M20" s="132">
        <f t="shared" si="3"/>
        <v>184.5</v>
      </c>
      <c r="N20" s="132" t="str">
        <f t="shared" si="4"/>
        <v>nic</v>
      </c>
    </row>
    <row r="21" spans="1:14" ht="12.75">
      <c r="A21" s="125">
        <f>+Vstup!A21</f>
        <v>20</v>
      </c>
      <c r="B21" s="126" t="str">
        <f>+Vstup!B21</f>
        <v>Vilemína Kracíková</v>
      </c>
      <c r="C21" s="127" t="str">
        <f>+Vstup!C21</f>
        <v>Dargo Novterpod</v>
      </c>
      <c r="D21" s="128" t="str">
        <f>+Vstup!D21</f>
        <v>malinois</v>
      </c>
      <c r="E21" s="128" t="str">
        <f>+Vstup!E21</f>
        <v>OB3</v>
      </c>
      <c r="F21" s="129" t="str">
        <f>+Vstup!$I$2</f>
        <v>5.MR BO a AO</v>
      </c>
      <c r="G21" s="130">
        <f t="shared" si="0"/>
        <v>2</v>
      </c>
      <c r="H21" s="131">
        <f>+'20'!$D$14</f>
        <v>237</v>
      </c>
      <c r="I21" s="129" t="str">
        <f>+'20'!$G$14</f>
        <v>Velmi dobrý</v>
      </c>
      <c r="J21" s="133" t="s">
        <v>132</v>
      </c>
      <c r="K21" s="132">
        <f t="shared" si="1"/>
        <v>0</v>
      </c>
      <c r="L21" s="132" t="str">
        <f t="shared" si="2"/>
        <v>nic</v>
      </c>
      <c r="M21" s="132" t="str">
        <f t="shared" si="3"/>
        <v>nic</v>
      </c>
      <c r="N21" s="132">
        <f t="shared" si="4"/>
        <v>237</v>
      </c>
    </row>
    <row r="22" spans="1:14" ht="12.75">
      <c r="A22" s="125">
        <f>+Vstup!A22</f>
        <v>21</v>
      </c>
      <c r="B22" s="126" t="str">
        <f>+Vstup!B22</f>
        <v>Jędrzej Kalinowski</v>
      </c>
      <c r="C22" s="127" t="str">
        <f>+Vstup!C22</f>
        <v>NASTY Alchera</v>
      </c>
      <c r="D22" s="128" t="str">
        <f>+Vstup!D22</f>
        <v>border collie</v>
      </c>
      <c r="E22" s="128" t="str">
        <f>+Vstup!E22</f>
        <v>OB3</v>
      </c>
      <c r="F22" s="129" t="str">
        <f>+Vstup!$I$2</f>
        <v>5.MR BO a AO</v>
      </c>
      <c r="G22" s="130">
        <f t="shared" si="0"/>
        <v>1</v>
      </c>
      <c r="H22" s="131">
        <f>+'21'!$D$14</f>
        <v>268.5</v>
      </c>
      <c r="I22" s="129" t="str">
        <f>+'21'!$G$14</f>
        <v>Výborný</v>
      </c>
      <c r="K22" s="132">
        <f t="shared" si="1"/>
        <v>0</v>
      </c>
      <c r="L22" s="132" t="str">
        <f t="shared" si="2"/>
        <v>nic</v>
      </c>
      <c r="M22" s="132" t="str">
        <f t="shared" si="3"/>
        <v>nic</v>
      </c>
      <c r="N22" s="132">
        <f t="shared" si="4"/>
        <v>268.5</v>
      </c>
    </row>
    <row r="23" spans="1:14" ht="12.75">
      <c r="A23" s="125">
        <f>+Vstup!A23</f>
        <v>22</v>
      </c>
      <c r="B23" s="126" t="str">
        <f>+Vstup!B23</f>
        <v>Zuzana Wildmannová</v>
      </c>
      <c r="C23" s="127" t="str">
        <f>+Vstup!C23</f>
        <v>Akbar Aboriginal Mystery</v>
      </c>
      <c r="D23" s="128" t="str">
        <f>+Vstup!D23</f>
        <v>tervueren</v>
      </c>
      <c r="E23" s="128" t="str">
        <f>+Vstup!E23</f>
        <v>OBZ</v>
      </c>
      <c r="F23" s="129" t="str">
        <f>+Vstup!$I$2</f>
        <v>5.MR BO a AO</v>
      </c>
      <c r="G23" s="130">
        <f t="shared" si="0"/>
        <v>6</v>
      </c>
      <c r="H23" s="131">
        <f>+'22'!$D$14</f>
        <v>0</v>
      </c>
      <c r="I23" s="129" t="str">
        <f>+'22'!$G$14</f>
        <v>Nehodnocen</v>
      </c>
      <c r="K23" s="132">
        <f t="shared" si="1"/>
        <v>0</v>
      </c>
      <c r="L23" s="132" t="str">
        <f t="shared" si="2"/>
        <v>nic</v>
      </c>
      <c r="M23" s="132" t="str">
        <f t="shared" si="3"/>
        <v>nic</v>
      </c>
      <c r="N23" s="132" t="str">
        <f t="shared" si="4"/>
        <v>nic</v>
      </c>
    </row>
    <row r="24" spans="1:14" ht="12.75">
      <c r="A24" s="125">
        <f>+Vstup!A24</f>
        <v>23</v>
      </c>
      <c r="B24" s="126" t="str">
        <f>+Vstup!B24</f>
        <v>Jitka Maroušková</v>
      </c>
      <c r="C24" s="127" t="str">
        <f>+Vstup!C24</f>
        <v>Ejhle Novterpod</v>
      </c>
      <c r="D24" s="128" t="str">
        <f>+Vstup!D24</f>
        <v>tervueren</v>
      </c>
      <c r="E24" s="128" t="str">
        <f>+Vstup!E24</f>
        <v>OBZ</v>
      </c>
      <c r="F24" s="129" t="str">
        <f>+Vstup!$I$2</f>
        <v>5.MR BO a AO</v>
      </c>
      <c r="G24" s="130">
        <f t="shared" si="0"/>
        <v>6</v>
      </c>
      <c r="H24" s="131">
        <f>+'23'!$D$14</f>
        <v>0</v>
      </c>
      <c r="I24" s="129" t="str">
        <f>+'23'!$G$14</f>
        <v>Nehodnocen</v>
      </c>
      <c r="K24" s="132">
        <f t="shared" si="1"/>
        <v>0</v>
      </c>
      <c r="L24" s="132" t="str">
        <f t="shared" si="2"/>
        <v>nic</v>
      </c>
      <c r="M24" s="132" t="str">
        <f t="shared" si="3"/>
        <v>nic</v>
      </c>
      <c r="N24" s="132" t="str">
        <f t="shared" si="4"/>
        <v>nic</v>
      </c>
    </row>
    <row r="25" spans="1:14" ht="12.75">
      <c r="A25" s="125">
        <f>+Vstup!A25</f>
        <v>24</v>
      </c>
      <c r="B25" s="126" t="str">
        <f>+Vstup!B25</f>
        <v>Zdenka Nováková</v>
      </c>
      <c r="C25" s="127" t="str">
        <f>+Vstup!C25</f>
        <v>Prot Deabei</v>
      </c>
      <c r="D25" s="128" t="str">
        <f>+Vstup!D25</f>
        <v>tervueren</v>
      </c>
      <c r="E25" s="128" t="str">
        <f>+Vstup!E25</f>
        <v>OBZ</v>
      </c>
      <c r="F25" s="129" t="str">
        <f>+Vstup!$I$2</f>
        <v>5.MR BO a AO</v>
      </c>
      <c r="G25" s="130">
        <f t="shared" si="0"/>
        <v>2</v>
      </c>
      <c r="H25" s="131">
        <f>+'24'!$D$14</f>
        <v>240</v>
      </c>
      <c r="I25" s="129" t="str">
        <f>+'24'!$G$14</f>
        <v>Výborný</v>
      </c>
      <c r="K25" s="132">
        <f t="shared" si="1"/>
        <v>240</v>
      </c>
      <c r="L25" s="132" t="str">
        <f t="shared" si="2"/>
        <v>nic</v>
      </c>
      <c r="M25" s="132" t="str">
        <f t="shared" si="3"/>
        <v>nic</v>
      </c>
      <c r="N25" s="132" t="str">
        <f t="shared" si="4"/>
        <v>nic</v>
      </c>
    </row>
    <row r="26" spans="1:14" ht="12.75">
      <c r="A26" s="125">
        <f>+Vstup!A26</f>
        <v>25</v>
      </c>
      <c r="B26" s="126" t="str">
        <f>+Vstup!B26</f>
        <v>Hana Dosedělová</v>
      </c>
      <c r="C26" s="127" t="str">
        <f>+Vstup!C26</f>
        <v>Exclusive Carcassonne Tolugo</v>
      </c>
      <c r="D26" s="128" t="str">
        <f>+Vstup!D26</f>
        <v>australský ovčák</v>
      </c>
      <c r="E26" s="128" t="str">
        <f>+Vstup!E26</f>
        <v>OBZ</v>
      </c>
      <c r="F26" s="129" t="str">
        <f>+Vstup!$I$2</f>
        <v>5.MR BO a AO</v>
      </c>
      <c r="G26" s="130">
        <f t="shared" si="0"/>
        <v>1</v>
      </c>
      <c r="H26" s="131">
        <f>+'25'!$D$14</f>
        <v>250</v>
      </c>
      <c r="I26" s="129" t="str">
        <f>+'25'!$G$14</f>
        <v>Výborný</v>
      </c>
      <c r="K26" s="132">
        <f t="shared" si="1"/>
        <v>250</v>
      </c>
      <c r="L26" s="132" t="str">
        <f t="shared" si="2"/>
        <v>nic</v>
      </c>
      <c r="M26" s="132" t="str">
        <f t="shared" si="3"/>
        <v>nic</v>
      </c>
      <c r="N26" s="132" t="str">
        <f t="shared" si="4"/>
        <v>nic</v>
      </c>
    </row>
    <row r="27" spans="1:14" ht="12.75">
      <c r="A27" s="125">
        <f>+Vstup!A27</f>
        <v>26</v>
      </c>
      <c r="B27" s="126" t="str">
        <f>+Vstup!B27</f>
        <v>Yvona Rumpíková</v>
      </c>
      <c r="C27" s="127" t="str">
        <f>+Vstup!C27</f>
        <v>Ivanhoe Svěží vítr</v>
      </c>
      <c r="D27" s="128" t="str">
        <f>+Vstup!D27</f>
        <v>australský ovčák</v>
      </c>
      <c r="E27" s="128" t="str">
        <f>+Vstup!E27</f>
        <v>OBZ</v>
      </c>
      <c r="F27" s="129" t="str">
        <f>+Vstup!$I$2</f>
        <v>5.MR BO a AO</v>
      </c>
      <c r="G27" s="130">
        <f t="shared" si="0"/>
        <v>5</v>
      </c>
      <c r="H27" s="131">
        <f>+'26'!$D$14</f>
        <v>173</v>
      </c>
      <c r="I27" s="129" t="str">
        <f>+'26'!$G$14</f>
        <v>Dobrý</v>
      </c>
      <c r="K27" s="132">
        <f t="shared" si="1"/>
        <v>173</v>
      </c>
      <c r="L27" s="132" t="str">
        <f t="shared" si="2"/>
        <v>nic</v>
      </c>
      <c r="M27" s="132" t="str">
        <f t="shared" si="3"/>
        <v>nic</v>
      </c>
      <c r="N27" s="132" t="str">
        <f t="shared" si="4"/>
        <v>nic</v>
      </c>
    </row>
    <row r="28" spans="1:14" ht="12.75">
      <c r="A28" s="125">
        <f>+Vstup!A28</f>
        <v>27</v>
      </c>
      <c r="B28" s="126" t="str">
        <f>+Vstup!B28</f>
        <v>Marie Losová</v>
      </c>
      <c r="C28" s="127" t="str">
        <f>+Vstup!C28</f>
        <v>Apache Magic Tonic FALLCAT</v>
      </c>
      <c r="D28" s="128" t="str">
        <f>+Vstup!D28</f>
        <v>australský ovčák</v>
      </c>
      <c r="E28" s="128" t="str">
        <f>+Vstup!E28</f>
        <v>OBZ</v>
      </c>
      <c r="F28" s="129" t="str">
        <f>+Vstup!$I$2</f>
        <v>5.MR BO a AO</v>
      </c>
      <c r="G28" s="130">
        <f t="shared" si="0"/>
        <v>4</v>
      </c>
      <c r="H28" s="131">
        <f>+'27'!$D$14</f>
        <v>228</v>
      </c>
      <c r="I28" s="129" t="str">
        <f>+'27'!$G$14</f>
        <v>Výborný</v>
      </c>
      <c r="K28" s="132">
        <f t="shared" si="1"/>
        <v>228</v>
      </c>
      <c r="L28" s="132" t="str">
        <f t="shared" si="2"/>
        <v>nic</v>
      </c>
      <c r="M28" s="132" t="str">
        <f t="shared" si="3"/>
        <v>nic</v>
      </c>
      <c r="N28" s="132" t="str">
        <f t="shared" si="4"/>
        <v>nic</v>
      </c>
    </row>
    <row r="29" spans="1:14" ht="12.75">
      <c r="A29" s="125">
        <f>+Vstup!A29</f>
        <v>28</v>
      </c>
      <c r="B29" s="126" t="str">
        <f>+Vstup!B29</f>
        <v>Radka Chmelinová</v>
      </c>
      <c r="C29" s="127" t="str">
        <f>+Vstup!C29</f>
        <v>Abby Haliba</v>
      </c>
      <c r="D29" s="128" t="str">
        <f>+Vstup!D29</f>
        <v>australský ovčák</v>
      </c>
      <c r="E29" s="128" t="str">
        <f>+Vstup!E29</f>
        <v>OBZ</v>
      </c>
      <c r="F29" s="129" t="str">
        <f>+Vstup!$I$2</f>
        <v>5.MR BO a AO</v>
      </c>
      <c r="G29" s="130">
        <f t="shared" si="0"/>
        <v>2</v>
      </c>
      <c r="H29" s="131">
        <f>+'28'!$D$14</f>
        <v>240</v>
      </c>
      <c r="I29" s="129" t="str">
        <f>+'28'!$G$14</f>
        <v>Výborný</v>
      </c>
      <c r="K29" s="132">
        <f t="shared" si="1"/>
        <v>240</v>
      </c>
      <c r="L29" s="132" t="str">
        <f t="shared" si="2"/>
        <v>nic</v>
      </c>
      <c r="M29" s="132" t="str">
        <f t="shared" si="3"/>
        <v>nic</v>
      </c>
      <c r="N29" s="132" t="str">
        <f t="shared" si="4"/>
        <v>nic</v>
      </c>
    </row>
    <row r="30" spans="1:14" ht="12.75">
      <c r="A30" s="125">
        <f>+Vstup!A30</f>
        <v>29</v>
      </c>
      <c r="B30" s="126">
        <f>+Vstup!B30</f>
        <v>0</v>
      </c>
      <c r="C30" s="127">
        <f>+Vstup!C30</f>
        <v>0</v>
      </c>
      <c r="D30" s="128">
        <f>+Vstup!D30</f>
        <v>0</v>
      </c>
      <c r="E30" s="128">
        <f>+Vstup!E30</f>
        <v>0</v>
      </c>
      <c r="F30" s="129" t="str">
        <f>+Vstup!$I$2</f>
        <v>5.MR BO a AO</v>
      </c>
      <c r="G30" s="130" t="str">
        <f t="shared" si="0"/>
        <v>nic</v>
      </c>
      <c r="H30" s="131">
        <f>+'29'!$D$14</f>
        <v>0</v>
      </c>
      <c r="I30" s="129" t="b">
        <f>+'29'!$G$14</f>
        <v>0</v>
      </c>
      <c r="K30" s="132">
        <f t="shared" si="1"/>
        <v>0</v>
      </c>
      <c r="L30" s="132" t="str">
        <f t="shared" si="2"/>
        <v>nic</v>
      </c>
      <c r="M30" s="132" t="str">
        <f t="shared" si="3"/>
        <v>nic</v>
      </c>
      <c r="N30" s="132" t="str">
        <f t="shared" si="4"/>
        <v>nic</v>
      </c>
    </row>
    <row r="31" spans="1:14" ht="12.75">
      <c r="A31" s="125">
        <f>+Vstup!A31</f>
        <v>30</v>
      </c>
      <c r="B31" s="126">
        <f>+Vstup!B31</f>
        <v>0</v>
      </c>
      <c r="C31" s="127">
        <f>+Vstup!C31</f>
        <v>0</v>
      </c>
      <c r="D31" s="128">
        <f>+Vstup!D31</f>
        <v>0</v>
      </c>
      <c r="E31" s="128">
        <f>+Vstup!E31</f>
        <v>0</v>
      </c>
      <c r="F31" s="129" t="str">
        <f>+Vstup!$I$2</f>
        <v>5.MR BO a AO</v>
      </c>
      <c r="G31" s="130" t="str">
        <f t="shared" si="0"/>
        <v>nic</v>
      </c>
      <c r="H31" s="131">
        <f>+'30'!$D$14</f>
        <v>0</v>
      </c>
      <c r="I31" s="129" t="b">
        <f>+'30'!$G$14</f>
        <v>0</v>
      </c>
      <c r="K31" s="132">
        <f t="shared" si="1"/>
        <v>0</v>
      </c>
      <c r="L31" s="132" t="str">
        <f t="shared" si="2"/>
        <v>nic</v>
      </c>
      <c r="M31" s="132" t="str">
        <f t="shared" si="3"/>
        <v>nic</v>
      </c>
      <c r="N31" s="132" t="str">
        <f t="shared" si="4"/>
        <v>nic</v>
      </c>
    </row>
    <row r="32" spans="1:14" ht="12.75">
      <c r="A32" s="125">
        <f>+Vstup!A32</f>
        <v>31</v>
      </c>
      <c r="B32" s="126">
        <f>+Vstup!B32</f>
        <v>0</v>
      </c>
      <c r="C32" s="127">
        <f>+Vstup!C32</f>
        <v>0</v>
      </c>
      <c r="D32" s="128">
        <f>+Vstup!D32</f>
        <v>0</v>
      </c>
      <c r="E32" s="128">
        <f>+Vstup!E32</f>
        <v>0</v>
      </c>
      <c r="F32" s="129" t="str">
        <f>+Vstup!$I$2</f>
        <v>5.MR BO a AO</v>
      </c>
      <c r="G32" s="130" t="str">
        <f t="shared" si="0"/>
        <v>nic</v>
      </c>
      <c r="H32" s="131">
        <f>+'31'!$D$14</f>
        <v>0</v>
      </c>
      <c r="I32" s="129" t="b">
        <f>+'31'!$G$14</f>
        <v>0</v>
      </c>
      <c r="K32" s="132">
        <f t="shared" si="1"/>
        <v>0</v>
      </c>
      <c r="L32" s="132" t="str">
        <f t="shared" si="2"/>
        <v>nic</v>
      </c>
      <c r="M32" s="132" t="str">
        <f t="shared" si="3"/>
        <v>nic</v>
      </c>
      <c r="N32" s="132" t="str">
        <f t="shared" si="4"/>
        <v>nic</v>
      </c>
    </row>
    <row r="33" spans="1:14" ht="12.75">
      <c r="A33" s="125">
        <f>+Vstup!A33</f>
        <v>32</v>
      </c>
      <c r="B33" s="126">
        <f>+Vstup!B33</f>
        <v>0</v>
      </c>
      <c r="C33" s="127">
        <f>+Vstup!C33</f>
        <v>0</v>
      </c>
      <c r="D33" s="128">
        <f>+Vstup!D33</f>
        <v>0</v>
      </c>
      <c r="E33" s="128">
        <f>+Vstup!E33</f>
        <v>0</v>
      </c>
      <c r="F33" s="129" t="str">
        <f>+Vstup!$I$2</f>
        <v>5.MR BO a AO</v>
      </c>
      <c r="G33" s="130" t="str">
        <f t="shared" si="0"/>
        <v>nic</v>
      </c>
      <c r="H33" s="131">
        <f>+'32'!$D$14</f>
        <v>0</v>
      </c>
      <c r="I33" s="129" t="b">
        <f>+'32'!$G$14</f>
        <v>0</v>
      </c>
      <c r="K33" s="132">
        <f t="shared" si="1"/>
        <v>0</v>
      </c>
      <c r="L33" s="132" t="str">
        <f t="shared" si="2"/>
        <v>nic</v>
      </c>
      <c r="M33" s="132" t="str">
        <f t="shared" si="3"/>
        <v>nic</v>
      </c>
      <c r="N33" s="132" t="str">
        <f t="shared" si="4"/>
        <v>nic</v>
      </c>
    </row>
    <row r="34" spans="1:14" ht="12.75">
      <c r="A34" s="125">
        <f>+Vstup!A34</f>
        <v>33</v>
      </c>
      <c r="B34" s="126">
        <f>+Vstup!B34</f>
        <v>0</v>
      </c>
      <c r="C34" s="127">
        <f>+Vstup!C34</f>
        <v>0</v>
      </c>
      <c r="D34" s="128">
        <f>+Vstup!D34</f>
        <v>0</v>
      </c>
      <c r="E34" s="128">
        <f>+Vstup!E34</f>
        <v>0</v>
      </c>
      <c r="F34" s="129" t="str">
        <f>+Vstup!$I$2</f>
        <v>5.MR BO a AO</v>
      </c>
      <c r="G34" s="130" t="str">
        <f t="shared" si="0"/>
        <v>nic</v>
      </c>
      <c r="H34" s="131">
        <f>+'33'!$D$14</f>
        <v>0</v>
      </c>
      <c r="I34" s="129" t="b">
        <f>+'33'!$G$14</f>
        <v>0</v>
      </c>
      <c r="K34" s="132">
        <f t="shared" si="1"/>
        <v>0</v>
      </c>
      <c r="L34" s="132" t="str">
        <f t="shared" si="2"/>
        <v>nic</v>
      </c>
      <c r="M34" s="132" t="str">
        <f t="shared" si="3"/>
        <v>nic</v>
      </c>
      <c r="N34" s="132" t="str">
        <f t="shared" si="4"/>
        <v>nic</v>
      </c>
    </row>
    <row r="35" spans="1:14" ht="12.75">
      <c r="A35" s="125">
        <f>+Vstup!A35</f>
        <v>34</v>
      </c>
      <c r="B35" s="126">
        <f>+Vstup!B35</f>
        <v>0</v>
      </c>
      <c r="C35" s="127">
        <f>+Vstup!C35</f>
        <v>0</v>
      </c>
      <c r="D35" s="128">
        <f>+Vstup!D35</f>
        <v>0</v>
      </c>
      <c r="E35" s="128">
        <f>+Vstup!E35</f>
        <v>0</v>
      </c>
      <c r="F35" s="129" t="str">
        <f>+Vstup!$I$2</f>
        <v>5.MR BO a AO</v>
      </c>
      <c r="G35" s="130" t="str">
        <f t="shared" si="0"/>
        <v>nic</v>
      </c>
      <c r="H35" s="131">
        <f>+'34'!$D$14</f>
        <v>0</v>
      </c>
      <c r="I35" s="129" t="b">
        <f>+'34'!$G$14</f>
        <v>0</v>
      </c>
      <c r="K35" s="132">
        <f t="shared" si="1"/>
        <v>0</v>
      </c>
      <c r="L35" s="132" t="str">
        <f t="shared" si="2"/>
        <v>nic</v>
      </c>
      <c r="M35" s="132" t="str">
        <f t="shared" si="3"/>
        <v>nic</v>
      </c>
      <c r="N35" s="132" t="str">
        <f t="shared" si="4"/>
        <v>nic</v>
      </c>
    </row>
    <row r="36" spans="1:14" ht="12.75">
      <c r="A36" s="125">
        <f>+Vstup!A36</f>
        <v>35</v>
      </c>
      <c r="B36" s="126">
        <f>+Vstup!B36</f>
        <v>0</v>
      </c>
      <c r="C36" s="127">
        <f>+Vstup!C36</f>
        <v>0</v>
      </c>
      <c r="D36" s="128">
        <f>+Vstup!D36</f>
        <v>0</v>
      </c>
      <c r="E36" s="128">
        <f>+Vstup!E36</f>
        <v>0</v>
      </c>
      <c r="F36" s="129" t="str">
        <f>+Vstup!$I$2</f>
        <v>5.MR BO a AO</v>
      </c>
      <c r="G36" s="130" t="str">
        <f t="shared" si="0"/>
        <v>nic</v>
      </c>
      <c r="H36" s="131">
        <f>+'35'!$D$14</f>
        <v>0</v>
      </c>
      <c r="I36" s="129" t="b">
        <f>+'35'!$G$14</f>
        <v>0</v>
      </c>
      <c r="K36" s="132">
        <f t="shared" si="1"/>
        <v>0</v>
      </c>
      <c r="L36" s="132" t="str">
        <f t="shared" si="2"/>
        <v>nic</v>
      </c>
      <c r="M36" s="132" t="str">
        <f t="shared" si="3"/>
        <v>nic</v>
      </c>
      <c r="N36" s="132" t="str">
        <f t="shared" si="4"/>
        <v>nic</v>
      </c>
    </row>
    <row r="37" spans="1:14" ht="12.75">
      <c r="A37" s="125">
        <f>+Vstup!A37</f>
        <v>36</v>
      </c>
      <c r="B37" s="126">
        <f>+Vstup!B37</f>
        <v>0</v>
      </c>
      <c r="C37" s="127">
        <f>+Vstup!C37</f>
        <v>0</v>
      </c>
      <c r="D37" s="128">
        <f>+Vstup!D37</f>
        <v>0</v>
      </c>
      <c r="E37" s="128">
        <f>+Vstup!E37</f>
        <v>0</v>
      </c>
      <c r="F37" s="129" t="str">
        <f>+Vstup!$I$2</f>
        <v>5.MR BO a AO</v>
      </c>
      <c r="G37" s="130" t="str">
        <f t="shared" si="0"/>
        <v>nic</v>
      </c>
      <c r="H37" s="131">
        <f>+'36'!$D$14</f>
        <v>0</v>
      </c>
      <c r="I37" s="129" t="b">
        <f>+'36'!$G$14</f>
        <v>0</v>
      </c>
      <c r="K37" s="132">
        <f t="shared" si="1"/>
        <v>0</v>
      </c>
      <c r="L37" s="132" t="str">
        <f t="shared" si="2"/>
        <v>nic</v>
      </c>
      <c r="M37" s="132" t="str">
        <f t="shared" si="3"/>
        <v>nic</v>
      </c>
      <c r="N37" s="132" t="str">
        <f t="shared" si="4"/>
        <v>nic</v>
      </c>
    </row>
    <row r="38" spans="1:14" ht="12.75">
      <c r="A38" s="125">
        <f>+Vstup!A38</f>
        <v>37</v>
      </c>
      <c r="B38" s="126">
        <f>+Vstup!B38</f>
        <v>0</v>
      </c>
      <c r="C38" s="127">
        <f>+Vstup!C38</f>
        <v>0</v>
      </c>
      <c r="D38" s="128">
        <f>+Vstup!D38</f>
        <v>0</v>
      </c>
      <c r="E38" s="128">
        <f>+Vstup!E38</f>
        <v>0</v>
      </c>
      <c r="F38" s="129" t="str">
        <f>+Vstup!$I$2</f>
        <v>5.MR BO a AO</v>
      </c>
      <c r="G38" s="130" t="str">
        <f t="shared" si="0"/>
        <v>nic</v>
      </c>
      <c r="H38" s="131">
        <f>+'37'!$D$14</f>
        <v>0</v>
      </c>
      <c r="I38" s="129" t="b">
        <f>+'37'!$G$14</f>
        <v>0</v>
      </c>
      <c r="K38" s="132">
        <f t="shared" si="1"/>
        <v>0</v>
      </c>
      <c r="L38" s="132" t="str">
        <f t="shared" si="2"/>
        <v>nic</v>
      </c>
      <c r="M38" s="132" t="str">
        <f t="shared" si="3"/>
        <v>nic</v>
      </c>
      <c r="N38" s="132" t="str">
        <f t="shared" si="4"/>
        <v>nic</v>
      </c>
    </row>
    <row r="39" spans="1:14" ht="12.75">
      <c r="A39" s="125">
        <f>+Vstup!A39</f>
        <v>38</v>
      </c>
      <c r="B39" s="126">
        <f>+Vstup!B39</f>
        <v>0</v>
      </c>
      <c r="C39" s="127">
        <f>+Vstup!C39</f>
        <v>0</v>
      </c>
      <c r="D39" s="128">
        <f>+Vstup!D39</f>
        <v>0</v>
      </c>
      <c r="E39" s="128">
        <f>+Vstup!E39</f>
        <v>0</v>
      </c>
      <c r="F39" s="129" t="str">
        <f>+Vstup!$I$2</f>
        <v>5.MR BO a AO</v>
      </c>
      <c r="G39" s="130" t="str">
        <f t="shared" si="0"/>
        <v>nic</v>
      </c>
      <c r="H39" s="131">
        <f>+'38'!$D$14</f>
        <v>0</v>
      </c>
      <c r="I39" s="129" t="b">
        <f>+'38'!$G$14</f>
        <v>0</v>
      </c>
      <c r="K39" s="132">
        <f t="shared" si="1"/>
        <v>0</v>
      </c>
      <c r="L39" s="132" t="str">
        <f t="shared" si="2"/>
        <v>nic</v>
      </c>
      <c r="M39" s="132" t="str">
        <f t="shared" si="3"/>
        <v>nic</v>
      </c>
      <c r="N39" s="132" t="str">
        <f t="shared" si="4"/>
        <v>nic</v>
      </c>
    </row>
    <row r="40" spans="1:14" ht="12.75">
      <c r="A40" s="125">
        <f>+Vstup!A40</f>
        <v>39</v>
      </c>
      <c r="B40" s="126">
        <f>+Vstup!B40</f>
        <v>0</v>
      </c>
      <c r="C40" s="127">
        <f>+Vstup!C40</f>
        <v>0</v>
      </c>
      <c r="D40" s="128">
        <f>+Vstup!D40</f>
        <v>0</v>
      </c>
      <c r="E40" s="128">
        <f>+Vstup!E40</f>
        <v>0</v>
      </c>
      <c r="F40" s="129" t="str">
        <f>+Vstup!$I$2</f>
        <v>5.MR BO a AO</v>
      </c>
      <c r="G40" s="130" t="str">
        <f t="shared" si="0"/>
        <v>nic</v>
      </c>
      <c r="H40" s="131">
        <f>+'39'!$D$14</f>
        <v>0</v>
      </c>
      <c r="I40" s="129" t="b">
        <f>+'39'!$G$14</f>
        <v>0</v>
      </c>
      <c r="K40" s="132">
        <f t="shared" si="1"/>
        <v>0</v>
      </c>
      <c r="L40" s="132" t="str">
        <f t="shared" si="2"/>
        <v>nic</v>
      </c>
      <c r="M40" s="132" t="str">
        <f t="shared" si="3"/>
        <v>nic</v>
      </c>
      <c r="N40" s="132" t="str">
        <f t="shared" si="4"/>
        <v>nic</v>
      </c>
    </row>
    <row r="41" spans="1:14" ht="12.75">
      <c r="A41" s="125">
        <f>+Vstup!A41</f>
        <v>40</v>
      </c>
      <c r="B41" s="126">
        <f>+Vstup!B41</f>
        <v>0</v>
      </c>
      <c r="C41" s="127">
        <f>+Vstup!C41</f>
        <v>0</v>
      </c>
      <c r="D41" s="128">
        <f>+Vstup!D41</f>
        <v>0</v>
      </c>
      <c r="E41" s="128">
        <f>+Vstup!E41</f>
        <v>0</v>
      </c>
      <c r="F41" s="129" t="str">
        <f>+Vstup!$I$2</f>
        <v>5.MR BO a AO</v>
      </c>
      <c r="G41" s="130" t="str">
        <f t="shared" si="0"/>
        <v>nic</v>
      </c>
      <c r="H41" s="131">
        <f>+'40'!$D$14</f>
        <v>0</v>
      </c>
      <c r="I41" s="129" t="b">
        <f>+'40'!$G$14</f>
        <v>0</v>
      </c>
      <c r="K41" s="132">
        <f t="shared" si="1"/>
        <v>0</v>
      </c>
      <c r="L41" s="132" t="str">
        <f t="shared" si="2"/>
        <v>nic</v>
      </c>
      <c r="M41" s="132" t="str">
        <f t="shared" si="3"/>
        <v>nic</v>
      </c>
      <c r="N41" s="132" t="str">
        <f t="shared" si="4"/>
        <v>nic</v>
      </c>
    </row>
    <row r="42" spans="1:14" ht="12.75">
      <c r="A42" s="125">
        <f>+Vstup!A42</f>
        <v>41</v>
      </c>
      <c r="B42" s="126">
        <f>+Vstup!B42</f>
        <v>0</v>
      </c>
      <c r="C42" s="127">
        <f>+Vstup!C42</f>
        <v>0</v>
      </c>
      <c r="D42" s="128">
        <f>+Vstup!D42</f>
        <v>0</v>
      </c>
      <c r="E42" s="128">
        <f>+Vstup!E42</f>
        <v>0</v>
      </c>
      <c r="F42" s="129" t="str">
        <f>+Vstup!$I$2</f>
        <v>5.MR BO a AO</v>
      </c>
      <c r="G42" s="130" t="str">
        <f t="shared" si="0"/>
        <v>nic</v>
      </c>
      <c r="H42" s="131">
        <f>+'41'!$D$14</f>
        <v>0</v>
      </c>
      <c r="I42" s="129" t="b">
        <f>+'41'!$G$14</f>
        <v>0</v>
      </c>
      <c r="K42" s="132">
        <f t="shared" si="1"/>
        <v>0</v>
      </c>
      <c r="L42" s="132" t="str">
        <f t="shared" si="2"/>
        <v>nic</v>
      </c>
      <c r="M42" s="132" t="str">
        <f t="shared" si="3"/>
        <v>nic</v>
      </c>
      <c r="N42" s="132" t="str">
        <f t="shared" si="4"/>
        <v>nic</v>
      </c>
    </row>
    <row r="43" spans="1:14" ht="12.75">
      <c r="A43" s="125">
        <f>+Vstup!A43</f>
        <v>42</v>
      </c>
      <c r="B43" s="126">
        <f>+Vstup!B43</f>
        <v>0</v>
      </c>
      <c r="C43" s="127">
        <f>+Vstup!C43</f>
        <v>0</v>
      </c>
      <c r="D43" s="128">
        <f>+Vstup!D43</f>
        <v>0</v>
      </c>
      <c r="E43" s="128">
        <f>+Vstup!E43</f>
        <v>0</v>
      </c>
      <c r="F43" s="129" t="str">
        <f>+Vstup!$I$2</f>
        <v>5.MR BO a AO</v>
      </c>
      <c r="G43" s="130" t="str">
        <f t="shared" si="0"/>
        <v>nic</v>
      </c>
      <c r="H43" s="131">
        <f>+'42'!$D$14</f>
        <v>0</v>
      </c>
      <c r="I43" s="129" t="b">
        <f>+'42'!$G$14</f>
        <v>0</v>
      </c>
      <c r="K43" s="132">
        <f t="shared" si="1"/>
        <v>0</v>
      </c>
      <c r="L43" s="132" t="str">
        <f t="shared" si="2"/>
        <v>nic</v>
      </c>
      <c r="M43" s="132" t="str">
        <f t="shared" si="3"/>
        <v>nic</v>
      </c>
      <c r="N43" s="132" t="str">
        <f t="shared" si="4"/>
        <v>nic</v>
      </c>
    </row>
    <row r="44" spans="1:14" ht="12.75">
      <c r="A44" s="125">
        <f>+Vstup!A44</f>
        <v>43</v>
      </c>
      <c r="B44" s="126">
        <f>+Vstup!B44</f>
        <v>0</v>
      </c>
      <c r="C44" s="127">
        <f>+Vstup!C44</f>
        <v>0</v>
      </c>
      <c r="D44" s="128">
        <f>+Vstup!D44</f>
        <v>0</v>
      </c>
      <c r="E44" s="128">
        <f>+Vstup!E44</f>
        <v>0</v>
      </c>
      <c r="F44" s="129" t="str">
        <f>+Vstup!$I$2</f>
        <v>5.MR BO a AO</v>
      </c>
      <c r="G44" s="130" t="str">
        <f t="shared" si="0"/>
        <v>nic</v>
      </c>
      <c r="H44" s="131">
        <f>+'43'!$D$14</f>
        <v>0</v>
      </c>
      <c r="I44" s="129" t="b">
        <f>+'43'!$G$14</f>
        <v>0</v>
      </c>
      <c r="K44" s="132">
        <f t="shared" si="1"/>
        <v>0</v>
      </c>
      <c r="L44" s="132" t="str">
        <f t="shared" si="2"/>
        <v>nic</v>
      </c>
      <c r="M44" s="132" t="str">
        <f t="shared" si="3"/>
        <v>nic</v>
      </c>
      <c r="N44" s="132" t="str">
        <f t="shared" si="4"/>
        <v>nic</v>
      </c>
    </row>
    <row r="45" spans="1:14" ht="12.75">
      <c r="A45" s="125">
        <f>+Vstup!A45</f>
        <v>44</v>
      </c>
      <c r="B45" s="126">
        <f>+Vstup!B45</f>
        <v>0</v>
      </c>
      <c r="C45" s="127">
        <f>+Vstup!C45</f>
        <v>0</v>
      </c>
      <c r="D45" s="128">
        <f>+Vstup!D45</f>
        <v>0</v>
      </c>
      <c r="E45" s="128">
        <f>+Vstup!E45</f>
        <v>0</v>
      </c>
      <c r="F45" s="129" t="str">
        <f>+Vstup!$I$2</f>
        <v>5.MR BO a AO</v>
      </c>
      <c r="G45" s="130" t="str">
        <f t="shared" si="0"/>
        <v>nic</v>
      </c>
      <c r="H45" s="131">
        <f>+'44'!$D$14</f>
        <v>0</v>
      </c>
      <c r="I45" s="129" t="b">
        <f>+'44'!$G$14</f>
        <v>0</v>
      </c>
      <c r="K45" s="132">
        <f t="shared" si="1"/>
        <v>0</v>
      </c>
      <c r="L45" s="132" t="str">
        <f t="shared" si="2"/>
        <v>nic</v>
      </c>
      <c r="M45" s="132" t="str">
        <f t="shared" si="3"/>
        <v>nic</v>
      </c>
      <c r="N45" s="132" t="str">
        <f t="shared" si="4"/>
        <v>nic</v>
      </c>
    </row>
    <row r="46" spans="1:14" ht="12.75">
      <c r="A46" s="125">
        <f>+Vstup!A46</f>
        <v>45</v>
      </c>
      <c r="B46" s="126">
        <f>+Vstup!B46</f>
        <v>0</v>
      </c>
      <c r="C46" s="127">
        <f>+Vstup!C46</f>
        <v>0</v>
      </c>
      <c r="D46" s="128">
        <f>+Vstup!D46</f>
        <v>0</v>
      </c>
      <c r="E46" s="128">
        <f>+Vstup!E46</f>
        <v>0</v>
      </c>
      <c r="F46" s="129" t="str">
        <f>+Vstup!$I$2</f>
        <v>5.MR BO a AO</v>
      </c>
      <c r="G46" s="130" t="str">
        <f t="shared" si="0"/>
        <v>nic</v>
      </c>
      <c r="H46" s="131">
        <f>+'45'!$D$14</f>
        <v>0</v>
      </c>
      <c r="I46" s="129" t="b">
        <f>+'45'!$G$14</f>
        <v>0</v>
      </c>
      <c r="K46" s="132">
        <f t="shared" si="1"/>
        <v>0</v>
      </c>
      <c r="L46" s="132" t="str">
        <f t="shared" si="2"/>
        <v>nic</v>
      </c>
      <c r="M46" s="132" t="str">
        <f t="shared" si="3"/>
        <v>nic</v>
      </c>
      <c r="N46" s="132" t="str">
        <f t="shared" si="4"/>
        <v>nic</v>
      </c>
    </row>
    <row r="47" spans="1:14" ht="12.75">
      <c r="A47" s="125">
        <f>+Vstup!A47</f>
        <v>46</v>
      </c>
      <c r="B47" s="126">
        <f>+Vstup!B47</f>
        <v>0</v>
      </c>
      <c r="C47" s="127">
        <f>+Vstup!C47</f>
        <v>0</v>
      </c>
      <c r="D47" s="128">
        <f>+Vstup!D47</f>
        <v>0</v>
      </c>
      <c r="E47" s="128">
        <f>+Vstup!E47</f>
        <v>0</v>
      </c>
      <c r="F47" s="129" t="str">
        <f>+Vstup!$I$2</f>
        <v>5.MR BO a AO</v>
      </c>
      <c r="G47" s="130" t="str">
        <f t="shared" si="0"/>
        <v>nic</v>
      </c>
      <c r="H47" s="131">
        <f>+'46'!$D$14</f>
        <v>0</v>
      </c>
      <c r="I47" s="129" t="b">
        <f>+'46'!$G$14</f>
        <v>0</v>
      </c>
      <c r="K47" s="132">
        <f t="shared" si="1"/>
        <v>0</v>
      </c>
      <c r="L47" s="132" t="str">
        <f t="shared" si="2"/>
        <v>nic</v>
      </c>
      <c r="M47" s="132" t="str">
        <f t="shared" si="3"/>
        <v>nic</v>
      </c>
      <c r="N47" s="132" t="str">
        <f t="shared" si="4"/>
        <v>nic</v>
      </c>
    </row>
    <row r="48" spans="1:14" ht="12.75">
      <c r="A48" s="125">
        <f>+Vstup!A48</f>
        <v>47</v>
      </c>
      <c r="B48" s="126">
        <f>+Vstup!B48</f>
        <v>0</v>
      </c>
      <c r="C48" s="127">
        <f>+Vstup!C48</f>
        <v>0</v>
      </c>
      <c r="D48" s="128">
        <f>+Vstup!D48</f>
        <v>0</v>
      </c>
      <c r="E48" s="128">
        <f>+Vstup!E48</f>
        <v>0</v>
      </c>
      <c r="F48" s="129" t="str">
        <f>+Vstup!$I$2</f>
        <v>5.MR BO a AO</v>
      </c>
      <c r="G48" s="130" t="str">
        <f t="shared" si="0"/>
        <v>nic</v>
      </c>
      <c r="H48" s="131">
        <f>+'47'!$D$14</f>
        <v>0</v>
      </c>
      <c r="I48" s="129" t="b">
        <f>+'47'!$G$14</f>
        <v>0</v>
      </c>
      <c r="K48" s="132">
        <f t="shared" si="1"/>
        <v>0</v>
      </c>
      <c r="L48" s="132" t="str">
        <f t="shared" si="2"/>
        <v>nic</v>
      </c>
      <c r="M48" s="132" t="str">
        <f t="shared" si="3"/>
        <v>nic</v>
      </c>
      <c r="N48" s="132" t="str">
        <f t="shared" si="4"/>
        <v>nic</v>
      </c>
    </row>
    <row r="49" spans="1:14" ht="12.75">
      <c r="A49" s="125">
        <f>+Vstup!A49</f>
        <v>48</v>
      </c>
      <c r="B49" s="126">
        <f>+Vstup!B49</f>
        <v>0</v>
      </c>
      <c r="C49" s="127">
        <f>+Vstup!C49</f>
        <v>0</v>
      </c>
      <c r="D49" s="128">
        <f>+Vstup!D49</f>
        <v>0</v>
      </c>
      <c r="E49" s="128">
        <f>+Vstup!E49</f>
        <v>0</v>
      </c>
      <c r="F49" s="129" t="str">
        <f>+Vstup!$I$2</f>
        <v>5.MR BO a AO</v>
      </c>
      <c r="G49" s="130" t="str">
        <f t="shared" si="0"/>
        <v>nic</v>
      </c>
      <c r="H49" s="131">
        <f>+'48'!$D$14</f>
        <v>0</v>
      </c>
      <c r="I49" s="129" t="b">
        <f>+'48'!$G$14</f>
        <v>0</v>
      </c>
      <c r="K49" s="132">
        <f t="shared" si="1"/>
        <v>0</v>
      </c>
      <c r="L49" s="132" t="str">
        <f t="shared" si="2"/>
        <v>nic</v>
      </c>
      <c r="M49" s="132" t="str">
        <f t="shared" si="3"/>
        <v>nic</v>
      </c>
      <c r="N49" s="132" t="str">
        <f t="shared" si="4"/>
        <v>nic</v>
      </c>
    </row>
    <row r="50" spans="1:14" ht="12.75">
      <c r="A50" s="125">
        <f>+Vstup!A50</f>
        <v>49</v>
      </c>
      <c r="B50" s="126">
        <f>+Vstup!B50</f>
        <v>0</v>
      </c>
      <c r="C50" s="127">
        <f>+Vstup!C50</f>
        <v>0</v>
      </c>
      <c r="D50" s="128">
        <f>+Vstup!D50</f>
        <v>0</v>
      </c>
      <c r="E50" s="128">
        <f>+Vstup!E50</f>
        <v>0</v>
      </c>
      <c r="F50" s="129" t="str">
        <f>+Vstup!$I$2</f>
        <v>5.MR BO a AO</v>
      </c>
      <c r="G50" s="130" t="str">
        <f t="shared" si="0"/>
        <v>nic</v>
      </c>
      <c r="H50" s="131">
        <f>+'49'!$D$14</f>
        <v>0</v>
      </c>
      <c r="I50" s="129" t="b">
        <f>+'49'!$G$14</f>
        <v>0</v>
      </c>
      <c r="K50" s="132">
        <f t="shared" si="1"/>
        <v>0</v>
      </c>
      <c r="L50" s="132" t="str">
        <f t="shared" si="2"/>
        <v>nic</v>
      </c>
      <c r="M50" s="132" t="str">
        <f t="shared" si="3"/>
        <v>nic</v>
      </c>
      <c r="N50" s="132" t="str">
        <f t="shared" si="4"/>
        <v>nic</v>
      </c>
    </row>
    <row r="51" spans="1:14" ht="12.75">
      <c r="A51" s="125">
        <f>+Vstup!A51</f>
        <v>50</v>
      </c>
      <c r="B51" s="126">
        <f>+Vstup!B51</f>
        <v>0</v>
      </c>
      <c r="C51" s="127">
        <f>+Vstup!C51</f>
        <v>0</v>
      </c>
      <c r="D51" s="128">
        <f>+Vstup!D51</f>
        <v>0</v>
      </c>
      <c r="E51" s="128">
        <f>+Vstup!E51</f>
        <v>0</v>
      </c>
      <c r="F51" s="129" t="str">
        <f>+Vstup!$I$2</f>
        <v>5.MR BO a AO</v>
      </c>
      <c r="G51" s="130" t="str">
        <f t="shared" si="0"/>
        <v>nic</v>
      </c>
      <c r="H51" s="129">
        <f>+'50'!$D$14</f>
        <v>0</v>
      </c>
      <c r="I51" s="129" t="b">
        <f>+'50'!$G$14</f>
        <v>0</v>
      </c>
      <c r="K51" s="132">
        <f t="shared" si="1"/>
        <v>0</v>
      </c>
      <c r="L51" s="132" t="str">
        <f t="shared" si="2"/>
        <v>nic</v>
      </c>
      <c r="M51" s="132" t="str">
        <f t="shared" si="3"/>
        <v>nic</v>
      </c>
      <c r="N51" s="132" t="str">
        <f t="shared" si="4"/>
        <v>nic</v>
      </c>
    </row>
  </sheetData>
  <sheetProtection selectLockedCells="1" selectUnlockedCells="1"/>
  <printOptions horizontalCentered="1" verticalCentered="1"/>
  <pageMargins left="0.7875" right="0.7875" top="0.9840277777777777" bottom="0.9840277777777777" header="0.5118055555555555" footer="0.5118055555555555"/>
  <pageSetup fitToHeight="1" fitToWidth="1" horizontalDpi="300" verticalDpi="300" orientation="landscape" paperSize="9"/>
  <headerFooter alignWithMargins="0">
    <oddHeader xml:space="preserve">&amp;C&amp;26Výsledková listina OBEDIENCE CZ 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45"/>
  </sheetPr>
  <dimension ref="A1:I35"/>
  <sheetViews>
    <sheetView showGridLines="0" workbookViewId="0" topLeftCell="A1">
      <selection activeCell="C10" sqref="C10"/>
    </sheetView>
  </sheetViews>
  <sheetFormatPr defaultColWidth="9.140625" defaultRowHeight="12.75"/>
  <cols>
    <col min="1" max="1" width="28.7109375" style="121" customWidth="1"/>
    <col min="2" max="2" width="6.00390625" style="121" customWidth="1"/>
    <col min="3" max="3" width="39.7109375" style="121" customWidth="1"/>
    <col min="4" max="4" width="15.7109375" style="121" customWidth="1"/>
    <col min="5" max="5" width="13.8515625" style="121" customWidth="1"/>
    <col min="6" max="6" width="6.421875" style="121" customWidth="1"/>
    <col min="7" max="7" width="16.421875" style="121" customWidth="1"/>
    <col min="8" max="8" width="0" style="121" hidden="1" customWidth="1"/>
    <col min="9" max="16384" width="9.140625" style="121" customWidth="1"/>
  </cols>
  <sheetData>
    <row r="1" spans="1:9" ht="12.75">
      <c r="A1" s="205" t="s">
        <v>133</v>
      </c>
      <c r="B1" s="206" t="s">
        <v>134</v>
      </c>
      <c r="C1" s="207" t="str">
        <f>+Vstup!I1</f>
        <v>Klub Obedience CZ</v>
      </c>
      <c r="D1" s="208"/>
      <c r="E1" s="208"/>
      <c r="F1" s="208"/>
      <c r="G1" s="208"/>
      <c r="H1" s="208"/>
      <c r="I1" s="209"/>
    </row>
    <row r="2" spans="1:9" ht="12.75">
      <c r="A2" s="210" t="s">
        <v>135</v>
      </c>
      <c r="B2" s="211" t="s">
        <v>134</v>
      </c>
      <c r="C2" s="212" t="str">
        <f>+Vstup!I2</f>
        <v>5.MR BO a AO</v>
      </c>
      <c r="D2" s="196"/>
      <c r="E2" s="196"/>
      <c r="F2" s="196"/>
      <c r="G2" s="196"/>
      <c r="H2" s="196"/>
      <c r="I2" s="213"/>
    </row>
    <row r="3" spans="1:9" ht="12.75">
      <c r="A3" s="210" t="s">
        <v>136</v>
      </c>
      <c r="B3" s="211" t="s">
        <v>134</v>
      </c>
      <c r="C3" s="214" t="str">
        <f>+Vstup!I3</f>
        <v>13.09.2014</v>
      </c>
      <c r="D3" s="196"/>
      <c r="E3" s="196"/>
      <c r="F3" s="196"/>
      <c r="G3" s="196"/>
      <c r="H3" s="196"/>
      <c r="I3" s="213"/>
    </row>
    <row r="4" spans="1:9" ht="12.75">
      <c r="A4" s="215"/>
      <c r="B4" s="211"/>
      <c r="C4" s="216"/>
      <c r="D4" s="196"/>
      <c r="E4" s="196"/>
      <c r="F4" s="196"/>
      <c r="G4" s="196"/>
      <c r="H4" s="196"/>
      <c r="I4" s="213"/>
    </row>
    <row r="5" spans="1:9" ht="12.75">
      <c r="A5" s="210" t="s">
        <v>137</v>
      </c>
      <c r="B5" s="211" t="s">
        <v>134</v>
      </c>
      <c r="C5" s="217" t="str">
        <f>+Vstup!B19</f>
        <v>Jana Ševčovičová</v>
      </c>
      <c r="D5" s="196"/>
      <c r="E5" s="196"/>
      <c r="F5" s="196"/>
      <c r="G5" s="196"/>
      <c r="H5" s="196"/>
      <c r="I5" s="213"/>
    </row>
    <row r="6" spans="1:9" ht="12.75">
      <c r="A6" s="210" t="s">
        <v>2</v>
      </c>
      <c r="B6" s="211" t="s">
        <v>134</v>
      </c>
      <c r="C6" s="217" t="str">
        <f>+Vstup!C19</f>
        <v>Fiona Elmar Slovakia</v>
      </c>
      <c r="D6" s="196"/>
      <c r="E6" s="196"/>
      <c r="F6" s="196"/>
      <c r="G6" s="196"/>
      <c r="H6" s="196"/>
      <c r="I6" s="213"/>
    </row>
    <row r="7" spans="1:9" ht="12.75">
      <c r="A7" s="210" t="s">
        <v>3</v>
      </c>
      <c r="B7" s="211" t="s">
        <v>134</v>
      </c>
      <c r="C7" s="217" t="str">
        <f>+Vstup!D19</f>
        <v>tervueren</v>
      </c>
      <c r="D7" s="196"/>
      <c r="E7" s="196"/>
      <c r="F7" s="196"/>
      <c r="G7" s="196"/>
      <c r="H7" s="196"/>
      <c r="I7" s="213"/>
    </row>
    <row r="8" spans="1:9" ht="12.75">
      <c r="A8" s="210" t="s">
        <v>4</v>
      </c>
      <c r="B8" s="211" t="s">
        <v>134</v>
      </c>
      <c r="C8" s="217" t="str">
        <f>+Vstup!E19</f>
        <v>OB2</v>
      </c>
      <c r="D8" s="196"/>
      <c r="E8" s="196"/>
      <c r="F8" s="196"/>
      <c r="G8" s="196"/>
      <c r="H8" s="196"/>
      <c r="I8" s="213"/>
    </row>
    <row r="9" spans="1:9" ht="12.75">
      <c r="A9" s="210"/>
      <c r="B9" s="218"/>
      <c r="C9" s="216"/>
      <c r="D9" s="196"/>
      <c r="E9" s="196"/>
      <c r="F9" s="196"/>
      <c r="G9" s="196"/>
      <c r="H9" s="196"/>
      <c r="I9" s="213"/>
    </row>
    <row r="10" spans="1:9" ht="41.25" customHeight="1">
      <c r="A10" s="210" t="s">
        <v>138</v>
      </c>
      <c r="B10" s="211" t="s">
        <v>134</v>
      </c>
      <c r="C10" s="214" t="str">
        <f>+Vstup!I4</f>
        <v>Rudy Cattrysse / Markéta Píšová (OBZ)</v>
      </c>
      <c r="D10" s="219" t="s">
        <v>139</v>
      </c>
      <c r="E10" s="220" t="s">
        <v>9</v>
      </c>
      <c r="F10" s="221"/>
      <c r="G10" s="222"/>
      <c r="H10" s="196"/>
      <c r="I10" s="213"/>
    </row>
    <row r="11" spans="1:9" ht="12.75">
      <c r="A11" s="210"/>
      <c r="B11" s="211"/>
      <c r="C11" s="214"/>
      <c r="D11" s="219"/>
      <c r="E11" s="223" t="s">
        <v>16</v>
      </c>
      <c r="F11" s="224"/>
      <c r="G11" s="225" t="str">
        <f>IF((C8="OBZ"),(Vstup!T2),IF((C8="OB1"),(Vstup!T20),IF((C8="OB2"),(Vstup!T38),IF((C8="OB3"),(Vstup!T56)))))</f>
        <v>320,0 - 256,0</v>
      </c>
      <c r="H11" s="226"/>
      <c r="I11" s="213"/>
    </row>
    <row r="12" spans="1:9" ht="12.75">
      <c r="A12" s="210" t="s">
        <v>140</v>
      </c>
      <c r="B12" s="211" t="s">
        <v>134</v>
      </c>
      <c r="C12" s="212" t="str">
        <f>+Vstup!I6</f>
        <v>Zuzana Coufalová / Hana Böhme (OBZ)</v>
      </c>
      <c r="D12" s="219"/>
      <c r="E12" s="223" t="s">
        <v>23</v>
      </c>
      <c r="F12" s="224"/>
      <c r="G12" s="225" t="str">
        <f>IF((C8="OBZ"),(Vstup!T3),IF((C8="OB1"),(Vstup!T21),IF((C8="OB2"),(Vstup!T39),IF((C8="OB3"),(Vstup!T57)))))</f>
        <v>255,9 - 225,0</v>
      </c>
      <c r="H12" s="196"/>
      <c r="I12" s="213"/>
    </row>
    <row r="13" spans="1:9" ht="12.75">
      <c r="A13" s="210"/>
      <c r="B13" s="211"/>
      <c r="C13" s="212"/>
      <c r="D13" s="157">
        <v>0</v>
      </c>
      <c r="E13" s="227" t="s">
        <v>30</v>
      </c>
      <c r="F13" s="228"/>
      <c r="G13" s="225" t="str">
        <f>IF((C8="OBZ"),(Vstup!T4),IF((C8="OB1"),(Vstup!T22),IF((C8="OB2"),(Vstup!T40),IF((C8="OB3"),(Vstup!T58)))))</f>
        <v>224,9 - 192,0</v>
      </c>
      <c r="H13" s="196"/>
      <c r="I13" s="213"/>
    </row>
    <row r="14" spans="1:9" ht="20.25" customHeight="1">
      <c r="A14" s="229"/>
      <c r="B14" s="230"/>
      <c r="C14" s="212"/>
      <c r="D14" s="231">
        <f>IF(D13="DISK","DISK",(+G26+D13))</f>
        <v>247</v>
      </c>
      <c r="E14" s="232" t="s">
        <v>34</v>
      </c>
      <c r="F14" s="233"/>
      <c r="G14" s="234" t="str">
        <f>IF((C8)="OBZ",(A15),IF((C8)="OB1",(A16),IF((C8)="OB2",(A17),IF((C8)="OB3",(A18)))))</f>
        <v>Velmi dobrý</v>
      </c>
      <c r="H14" s="196"/>
      <c r="I14" s="213"/>
    </row>
    <row r="15" spans="1:9" ht="12.75">
      <c r="A15" s="235" t="str">
        <f>IF(D14="DISK","Diskvalifikace",IF(D14&gt;223.99,"Výborný",IF(D14&gt;195.99,"Velmi dobrý",IF(D14&gt;139.99,"Dobrý",IF(D14&lt;140,"Nehodnocen")))))</f>
        <v>Výborný</v>
      </c>
      <c r="B15" s="236" t="s">
        <v>39</v>
      </c>
      <c r="C15" s="237" t="s">
        <v>40</v>
      </c>
      <c r="D15" s="237"/>
      <c r="E15" s="238" t="s">
        <v>41</v>
      </c>
      <c r="F15" s="239" t="s">
        <v>42</v>
      </c>
      <c r="G15" s="240" t="s">
        <v>43</v>
      </c>
      <c r="H15" s="196"/>
      <c r="I15" s="213"/>
    </row>
    <row r="16" spans="1:9" ht="14.25" customHeight="1">
      <c r="A16" s="235" t="str">
        <f>IF(D14="DISK","Diskvalifikace",IF(D14&gt;223.99,"Výborný",IF(D14&gt;195.99,"Velmi dobrý",IF(D14&gt;139.99,"Dobrý",IF(D14&lt;140,"Nehodnocen")))))</f>
        <v>Výborný</v>
      </c>
      <c r="B16" s="241">
        <v>1</v>
      </c>
      <c r="C16" s="242" t="str">
        <f>IF((C8="OBZ"),(Vstup!P7),IF((C8="OB1"),(Vstup!P25),IF((C8="OB2"),(Vstup!P43),IF((C8="OB3"),(Vstup!P61)))))</f>
        <v>Odložení vsedě ve skupině</v>
      </c>
      <c r="D16" s="242"/>
      <c r="E16" s="170">
        <v>9.5</v>
      </c>
      <c r="F16" s="243">
        <f>IF((C8="OBZ"),(Vstup!S7),IF((C8="OB1"),(Vstup!S25),IF((C8="OB2"),(Vstup!S43),IF((C8="OB3"),(Vstup!S61)))))</f>
        <v>2</v>
      </c>
      <c r="G16" s="244">
        <f>E16*F16</f>
        <v>19</v>
      </c>
      <c r="H16" s="245">
        <f aca="true" t="shared" si="0" ref="H16:H25">IF(D16=0,E16*2,D16+E16)/2</f>
        <v>9.5</v>
      </c>
      <c r="I16" s="213"/>
    </row>
    <row r="17" spans="1:9" ht="14.25" customHeight="1">
      <c r="A17" s="235" t="str">
        <f>IF(D14="DISK","Diskvalifikace",IF(D14&gt;255.99,"Výborný",IF(D14&gt;224.99,"Velmi dobrý",IF(D14&gt;191.99,"Dobrý",IF(D14&lt;192,"Nehodnocen")))))</f>
        <v>Velmi dobrý</v>
      </c>
      <c r="B17" s="246">
        <v>2</v>
      </c>
      <c r="C17" s="247" t="str">
        <f>IF((C8="OBZ"),(Vstup!P8),IF((C8="OB1"),(Vstup!P26),IF((C8="OB2"),(Vstup!P44),IF((C8="OB3"),(Vstup!P62)))))</f>
        <v>Přivolání se zastavením</v>
      </c>
      <c r="D17" s="247"/>
      <c r="E17" s="170">
        <v>8</v>
      </c>
      <c r="F17" s="248">
        <f>IF((C8="OBZ"),(Vstup!S8),IF((C8="OB1"),(Vstup!S26),IF((C8="OB2"),(Vstup!S44),IF((C8="OB3"),(Vstup!S62)))))</f>
        <v>4</v>
      </c>
      <c r="G17" s="249">
        <f>E17*F17</f>
        <v>32</v>
      </c>
      <c r="H17" s="245">
        <f t="shared" si="0"/>
        <v>8</v>
      </c>
      <c r="I17" s="213"/>
    </row>
    <row r="18" spans="1:9" ht="14.25" customHeight="1">
      <c r="A18" s="235" t="str">
        <f>IF(D14="DISK","Diskvalifikace",IF(D14&gt;255.99,"Výborný",IF(D14&gt;224.99,"Velmi dobrý",IF(D14&gt;191.99,"Dobrý",IF(D14&lt;192,"Nehodnocen")))))</f>
        <v>Velmi dobrý</v>
      </c>
      <c r="B18" s="246">
        <v>3</v>
      </c>
      <c r="C18" s="250" t="str">
        <f>IF((C8="OBZ"),(Vstup!P9),IF((C8="OB1"),(Vstup!P27),IF((C8="OB2"),(Vstup!P45),IF((C8="OB3"),(Vstup!P63)))))</f>
        <v>Směrový aport</v>
      </c>
      <c r="D18" s="250"/>
      <c r="E18" s="170">
        <v>9</v>
      </c>
      <c r="F18" s="248">
        <f>IF((C8="OBZ"),(Vstup!S9),IF((C8="OB1"),(Vstup!S27),IF((C8="OB2"),(Vstup!S45),IF((C8="OB3"),(Vstup!S63)))))</f>
        <v>3</v>
      </c>
      <c r="G18" s="251">
        <f>E18*F18</f>
        <v>27</v>
      </c>
      <c r="H18" s="245">
        <f t="shared" si="0"/>
        <v>9</v>
      </c>
      <c r="I18" s="213"/>
    </row>
    <row r="19" spans="1:9" ht="14.25" customHeight="1">
      <c r="A19" s="252"/>
      <c r="B19" s="246">
        <v>4</v>
      </c>
      <c r="C19" s="250" t="str">
        <f>IF((C8="OBZ"),(Vstup!P10),IF((C8="OB1"),(Vstup!P28),IF((C8="OB2"),(Vstup!P46),IF((C8="OB3"),(Vstup!P64)))))</f>
        <v>Ovladatelnost na dálku</v>
      </c>
      <c r="D19" s="250"/>
      <c r="E19" s="170">
        <v>8.5</v>
      </c>
      <c r="F19" s="248">
        <f>IF((C8="OBZ"),(Vstup!S10),IF((C8="OB1"),(Vstup!S28),IF((C8="OB2"),(Vstup!S46),IF((C8="OB3"),(Vstup!S64)))))</f>
        <v>4</v>
      </c>
      <c r="G19" s="251">
        <f aca="true" t="shared" si="1" ref="G19:G24">E19*F19</f>
        <v>34</v>
      </c>
      <c r="H19" s="245">
        <f t="shared" si="0"/>
        <v>8.5</v>
      </c>
      <c r="I19" s="213"/>
    </row>
    <row r="20" spans="1:9" ht="14.25" customHeight="1">
      <c r="A20" s="252"/>
      <c r="B20" s="246">
        <v>5</v>
      </c>
      <c r="C20" s="250" t="str">
        <f>IF((C8="OBZ"),(Vstup!P11),IF((C8="OB1"),(Vstup!P29),IF((C8="OB2"),(Vstup!P47),IF((C8="OB3"),(Vstup!P65)))))</f>
        <v>Aport se skokem přes překážku</v>
      </c>
      <c r="D20" s="250"/>
      <c r="E20" s="170">
        <v>9.5</v>
      </c>
      <c r="F20" s="248">
        <f>IF((C8="OBZ"),(Vstup!S11),IF((C8="OB1"),(Vstup!S29),IF((C8="OB2"),(Vstup!S47),IF((C8="OB3"),(Vstup!S65)))))</f>
        <v>3</v>
      </c>
      <c r="G20" s="251">
        <f t="shared" si="1"/>
        <v>28.5</v>
      </c>
      <c r="H20" s="245">
        <f t="shared" si="0"/>
        <v>9.5</v>
      </c>
      <c r="I20" s="213"/>
    </row>
    <row r="21" spans="1:9" ht="14.25" customHeight="1">
      <c r="A21" s="252"/>
      <c r="B21" s="246">
        <v>6</v>
      </c>
      <c r="C21" s="250" t="str">
        <f>IF((C8="OBZ"),(Vstup!P12),IF((C8="OB1"),(Vstup!P30),IF((C8="OB2"),(Vstup!P48),IF((C8="OB3"),(Vstup!P66)))))</f>
        <v>Vyslání do čtverce</v>
      </c>
      <c r="D21" s="250"/>
      <c r="E21" s="170">
        <v>0</v>
      </c>
      <c r="F21" s="248">
        <f>IF((C8="OBZ"),(Vstup!S12),IF((C8="OB1"),(Vstup!S30),IF((C8="OB2"),(Vstup!S48),IF((C8="OB3"),(Vstup!S66)))))</f>
        <v>4</v>
      </c>
      <c r="G21" s="251">
        <f t="shared" si="1"/>
        <v>0</v>
      </c>
      <c r="H21" s="245">
        <f t="shared" si="0"/>
        <v>0</v>
      </c>
      <c r="I21" s="213"/>
    </row>
    <row r="22" spans="1:9" ht="14.25" customHeight="1">
      <c r="A22" s="252"/>
      <c r="B22" s="246">
        <v>7</v>
      </c>
      <c r="C22" s="250" t="str">
        <f>IF((C8="OBZ"),(Vstup!P13),IF((C8="OB1"),(Vstup!P31),IF((C8="OB2"),(Vstup!P49),IF((C8="OB3"),(Vstup!P67)))))</f>
        <v>Pachové rozlišování</v>
      </c>
      <c r="D22" s="250"/>
      <c r="E22" s="170">
        <v>9</v>
      </c>
      <c r="F22" s="248">
        <f>IF((C8="OBZ"),(Vstup!S13),IF((C8="OB1"),(Vstup!S31),IF((C8="OB2"),(Vstup!S49),IF((C8="OB3"),(Vstup!S67)))))</f>
        <v>4</v>
      </c>
      <c r="G22" s="251">
        <f t="shared" si="1"/>
        <v>36</v>
      </c>
      <c r="H22" s="245">
        <f t="shared" si="0"/>
        <v>9</v>
      </c>
      <c r="I22" s="213"/>
    </row>
    <row r="23" spans="1:9" ht="14.25" customHeight="1">
      <c r="A23" s="252"/>
      <c r="B23" s="246">
        <v>8</v>
      </c>
      <c r="C23" s="250" t="str">
        <f>IF((C8="OBZ"),(Vstup!P14),IF((C8="OB1"),(Vstup!P32),IF((C8="OB2"),(Vstup!P50),IF((C8="OB3"),(Vstup!P68)))))</f>
        <v>Odložení do stoje a do sedu za chůze</v>
      </c>
      <c r="D23" s="250"/>
      <c r="E23" s="170">
        <v>9</v>
      </c>
      <c r="F23" s="248">
        <f>IF((C8="OBZ"),(Vstup!S14),IF((C8="OB1"),(Vstup!S32),IF((C8="OB2"),(Vstup!S50),IF((C8="OB3"),(Vstup!S68)))))</f>
        <v>3</v>
      </c>
      <c r="G23" s="251">
        <f t="shared" si="1"/>
        <v>27</v>
      </c>
      <c r="H23" s="245">
        <f t="shared" si="0"/>
        <v>9</v>
      </c>
      <c r="I23" s="213"/>
    </row>
    <row r="24" spans="1:9" ht="14.25" customHeight="1">
      <c r="A24" s="252"/>
      <c r="B24" s="246">
        <v>9</v>
      </c>
      <c r="C24" s="250" t="str">
        <f>IF((C8="OBZ"),(Vstup!P15),IF((C8="OB1"),(Vstup!P33),IF((C8="OB2"),(Vstup!P51),IF((C8="OB3"),(Vstup!P69)))))</f>
        <v>Chůze u nohy</v>
      </c>
      <c r="D24" s="250"/>
      <c r="E24" s="170">
        <v>8.5</v>
      </c>
      <c r="F24" s="248">
        <f>IF((C8="OBZ"),(Vstup!S15),IF((C8="OB1"),(Vstup!S33),IF((C8="OB2"),(Vstup!S51),IF((C8="OB3"),(Vstup!S69)))))</f>
        <v>3</v>
      </c>
      <c r="G24" s="251">
        <f t="shared" si="1"/>
        <v>25.5</v>
      </c>
      <c r="H24" s="245">
        <f t="shared" si="0"/>
        <v>8.5</v>
      </c>
      <c r="I24" s="213"/>
    </row>
    <row r="25" spans="1:9" ht="14.25" customHeight="1">
      <c r="A25" s="252"/>
      <c r="B25" s="253">
        <v>10</v>
      </c>
      <c r="C25" s="254" t="str">
        <f>IF((C8="OBZ"),(Vstup!P16),IF((C8="OB1"),(Vstup!P34),IF((C8="OB2"),(Vstup!P52),IF((C8="OB3"),(Vstup!P70)))))</f>
        <v>Všeobecný dojem</v>
      </c>
      <c r="D25" s="254"/>
      <c r="E25" s="183">
        <v>9</v>
      </c>
      <c r="F25" s="255">
        <f>IF((C8="OBZ"),(Vstup!S16),IF((C8="OB1"),(Vstup!S34),IF((C8="OB2"),(Vstup!S52),IF((C8="OB3"),(Vstup!S70)))))</f>
        <v>2</v>
      </c>
      <c r="G25" s="256">
        <f>E25*F25</f>
        <v>18</v>
      </c>
      <c r="H25" s="245">
        <f t="shared" si="0"/>
        <v>9</v>
      </c>
      <c r="I25" s="213"/>
    </row>
    <row r="26" spans="1:9" ht="12.75">
      <c r="A26" s="252"/>
      <c r="B26" s="257"/>
      <c r="C26" s="258" t="s">
        <v>82</v>
      </c>
      <c r="D26" s="258"/>
      <c r="E26" s="258"/>
      <c r="F26" s="258"/>
      <c r="G26" s="259">
        <f>SUM(G16:G25)</f>
        <v>247</v>
      </c>
      <c r="H26" s="260"/>
      <c r="I26" s="213"/>
    </row>
    <row r="27" spans="1:9" ht="12.75">
      <c r="A27" s="261"/>
      <c r="B27" s="262"/>
      <c r="C27" s="263"/>
      <c r="D27" s="263"/>
      <c r="E27" s="263"/>
      <c r="F27" s="263"/>
      <c r="G27" s="264"/>
      <c r="H27" s="265"/>
      <c r="I27" s="266"/>
    </row>
    <row r="28" spans="1:9" ht="12.75">
      <c r="A28" s="196"/>
      <c r="B28" s="197"/>
      <c r="C28" s="198"/>
      <c r="D28" s="198"/>
      <c r="E28" s="198"/>
      <c r="F28" s="198"/>
      <c r="G28" s="199"/>
      <c r="H28" s="196"/>
      <c r="I28" s="196"/>
    </row>
    <row r="29" spans="1:9" ht="12.75">
      <c r="A29" s="196"/>
      <c r="B29" s="197"/>
      <c r="C29" s="198"/>
      <c r="D29" s="198"/>
      <c r="E29" s="198"/>
      <c r="F29" s="198"/>
      <c r="G29" s="199"/>
      <c r="H29" s="196"/>
      <c r="I29" s="196"/>
    </row>
    <row r="30" spans="1:9" ht="12.75">
      <c r="A30" s="196"/>
      <c r="B30" s="197"/>
      <c r="C30" s="198"/>
      <c r="D30" s="198"/>
      <c r="E30" s="198"/>
      <c r="F30" s="198"/>
      <c r="G30" s="199"/>
      <c r="H30" s="196"/>
      <c r="I30" s="196"/>
    </row>
    <row r="31" spans="1:9" ht="12.75">
      <c r="A31" s="196"/>
      <c r="B31" s="197"/>
      <c r="C31" s="198"/>
      <c r="D31" s="198"/>
      <c r="E31" s="198"/>
      <c r="F31" s="198"/>
      <c r="G31" s="199"/>
      <c r="H31" s="196"/>
      <c r="I31" s="196"/>
    </row>
    <row r="32" spans="1:5" ht="12.75">
      <c r="A32" s="200" t="s">
        <v>141</v>
      </c>
      <c r="B32" s="201"/>
      <c r="C32" s="201"/>
      <c r="D32" s="201"/>
      <c r="E32" s="202"/>
    </row>
    <row r="35" spans="1:3" ht="12.75">
      <c r="A35" s="203" t="s">
        <v>142</v>
      </c>
      <c r="B35" s="204"/>
      <c r="C35" s="204"/>
    </row>
  </sheetData>
  <sheetProtection sheet="1"/>
  <mergeCells count="12">
    <mergeCell ref="D10:D12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</mergeCells>
  <printOptions/>
  <pageMargins left="0.7875" right="0.7875" top="0.9847222222222223" bottom="0.9840277777777777" header="0.49236111111111114" footer="0.5118055555555555"/>
  <pageSetup horizontalDpi="300" verticalDpi="300" orientation="landscape" paperSize="9"/>
  <headerFooter alignWithMargins="0">
    <oddHeader>&amp;C&amp;18Výsledkový list OBEDIENCE CZ</oddHead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45"/>
  </sheetPr>
  <dimension ref="A1:I35"/>
  <sheetViews>
    <sheetView showGridLines="0" workbookViewId="0" topLeftCell="A6">
      <selection activeCell="E26" sqref="E26"/>
    </sheetView>
  </sheetViews>
  <sheetFormatPr defaultColWidth="9.140625" defaultRowHeight="12.75"/>
  <cols>
    <col min="1" max="1" width="28.7109375" style="121" customWidth="1"/>
    <col min="2" max="2" width="6.00390625" style="121" customWidth="1"/>
    <col min="3" max="3" width="39.7109375" style="121" customWidth="1"/>
    <col min="4" max="4" width="15.7109375" style="121" customWidth="1"/>
    <col min="5" max="5" width="13.8515625" style="121" customWidth="1"/>
    <col min="6" max="6" width="6.421875" style="121" customWidth="1"/>
    <col min="7" max="7" width="16.421875" style="121" customWidth="1"/>
    <col min="8" max="8" width="0" style="121" hidden="1" customWidth="1"/>
    <col min="9" max="16384" width="9.140625" style="121" customWidth="1"/>
  </cols>
  <sheetData>
    <row r="1" spans="1:9" ht="12.75">
      <c r="A1" s="205" t="s">
        <v>133</v>
      </c>
      <c r="B1" s="206" t="s">
        <v>134</v>
      </c>
      <c r="C1" s="207" t="str">
        <f>+Vstup!I1</f>
        <v>Klub Obedience CZ</v>
      </c>
      <c r="D1" s="208"/>
      <c r="E1" s="208"/>
      <c r="F1" s="208"/>
      <c r="G1" s="208"/>
      <c r="H1" s="208"/>
      <c r="I1" s="209"/>
    </row>
    <row r="2" spans="1:9" ht="12.75">
      <c r="A2" s="210" t="s">
        <v>135</v>
      </c>
      <c r="B2" s="211" t="s">
        <v>134</v>
      </c>
      <c r="C2" s="212" t="str">
        <f>+Vstup!I2</f>
        <v>5.MR BO a AO</v>
      </c>
      <c r="D2" s="196"/>
      <c r="E2" s="196"/>
      <c r="F2" s="196"/>
      <c r="G2" s="196"/>
      <c r="H2" s="196"/>
      <c r="I2" s="213"/>
    </row>
    <row r="3" spans="1:9" ht="12.75">
      <c r="A3" s="210" t="s">
        <v>136</v>
      </c>
      <c r="B3" s="211" t="s">
        <v>134</v>
      </c>
      <c r="C3" s="214" t="str">
        <f>+Vstup!I3</f>
        <v>13.09.2014</v>
      </c>
      <c r="D3" s="196"/>
      <c r="E3" s="196"/>
      <c r="F3" s="196"/>
      <c r="G3" s="196"/>
      <c r="H3" s="196"/>
      <c r="I3" s="213"/>
    </row>
    <row r="4" spans="1:9" ht="12.75">
      <c r="A4" s="215"/>
      <c r="B4" s="211"/>
      <c r="C4" s="216"/>
      <c r="D4" s="196"/>
      <c r="E4" s="196"/>
      <c r="F4" s="196"/>
      <c r="G4" s="196"/>
      <c r="H4" s="196"/>
      <c r="I4" s="213"/>
    </row>
    <row r="5" spans="1:9" ht="12.75">
      <c r="A5" s="210" t="s">
        <v>137</v>
      </c>
      <c r="B5" s="211" t="s">
        <v>134</v>
      </c>
      <c r="C5" s="217" t="str">
        <f>+Vstup!B20</f>
        <v>Jitka Ragánová</v>
      </c>
      <c r="D5" s="196"/>
      <c r="E5" s="196"/>
      <c r="F5" s="196"/>
      <c r="G5" s="196"/>
      <c r="H5" s="196"/>
      <c r="I5" s="213"/>
    </row>
    <row r="6" spans="1:9" ht="12.75">
      <c r="A6" s="210" t="s">
        <v>2</v>
      </c>
      <c r="B6" s="211" t="s">
        <v>134</v>
      </c>
      <c r="C6" s="217" t="str">
        <f>+Vstup!C20</f>
        <v>Cullen Black z JBonda</v>
      </c>
      <c r="D6" s="196"/>
      <c r="E6" s="196"/>
      <c r="F6" s="196"/>
      <c r="G6" s="196"/>
      <c r="H6" s="196"/>
      <c r="I6" s="213"/>
    </row>
    <row r="7" spans="1:9" ht="12.75">
      <c r="A7" s="210" t="s">
        <v>3</v>
      </c>
      <c r="B7" s="211" t="s">
        <v>134</v>
      </c>
      <c r="C7" s="217" t="str">
        <f>+Vstup!D20</f>
        <v>groenendael</v>
      </c>
      <c r="D7" s="196"/>
      <c r="E7" s="196"/>
      <c r="F7" s="196"/>
      <c r="G7" s="196"/>
      <c r="H7" s="196"/>
      <c r="I7" s="213"/>
    </row>
    <row r="8" spans="1:9" ht="12.75">
      <c r="A8" s="210" t="s">
        <v>4</v>
      </c>
      <c r="B8" s="211" t="s">
        <v>134</v>
      </c>
      <c r="C8" s="217" t="str">
        <f>+Vstup!E20</f>
        <v>OB2</v>
      </c>
      <c r="D8" s="196"/>
      <c r="E8" s="196"/>
      <c r="F8" s="196"/>
      <c r="G8" s="196"/>
      <c r="H8" s="196"/>
      <c r="I8" s="213"/>
    </row>
    <row r="9" spans="1:9" ht="12.75">
      <c r="A9" s="210"/>
      <c r="B9" s="218"/>
      <c r="C9" s="216"/>
      <c r="D9" s="196"/>
      <c r="E9" s="196"/>
      <c r="F9" s="196"/>
      <c r="G9" s="196"/>
      <c r="H9" s="196"/>
      <c r="I9" s="213"/>
    </row>
    <row r="10" spans="1:9" ht="41.25" customHeight="1">
      <c r="A10" s="210" t="s">
        <v>138</v>
      </c>
      <c r="B10" s="211" t="s">
        <v>134</v>
      </c>
      <c r="C10" s="214" t="str">
        <f>+Vstup!I4</f>
        <v>Rudy Cattrysse / Markéta Píšová (OBZ)</v>
      </c>
      <c r="D10" s="219" t="s">
        <v>139</v>
      </c>
      <c r="E10" s="220" t="s">
        <v>9</v>
      </c>
      <c r="F10" s="221"/>
      <c r="G10" s="222"/>
      <c r="H10" s="196"/>
      <c r="I10" s="213"/>
    </row>
    <row r="11" spans="1:9" ht="12.75">
      <c r="A11" s="210"/>
      <c r="B11" s="211"/>
      <c r="C11" s="214"/>
      <c r="D11" s="219"/>
      <c r="E11" s="223" t="s">
        <v>16</v>
      </c>
      <c r="F11" s="224"/>
      <c r="G11" s="225" t="str">
        <f>IF((C8="OBZ"),(Vstup!T2),IF((C8="OB1"),(Vstup!T20),IF((C8="OB2"),(Vstup!T38),IF((C8="OB3"),(Vstup!T56)))))</f>
        <v>320,0 - 256,0</v>
      </c>
      <c r="H11" s="226"/>
      <c r="I11" s="213"/>
    </row>
    <row r="12" spans="1:9" ht="12.75">
      <c r="A12" s="210" t="s">
        <v>140</v>
      </c>
      <c r="B12" s="211" t="s">
        <v>134</v>
      </c>
      <c r="C12" s="212" t="str">
        <f>+Vstup!I6</f>
        <v>Zuzana Coufalová / Hana Böhme (OBZ)</v>
      </c>
      <c r="D12" s="219"/>
      <c r="E12" s="223" t="s">
        <v>23</v>
      </c>
      <c r="F12" s="224"/>
      <c r="G12" s="225" t="str">
        <f>IF((C8="OBZ"),(Vstup!T3),IF((C8="OB1"),(Vstup!T21),IF((C8="OB2"),(Vstup!T39),IF((C8="OB3"),(Vstup!T57)))))</f>
        <v>255,9 - 225,0</v>
      </c>
      <c r="H12" s="196"/>
      <c r="I12" s="213"/>
    </row>
    <row r="13" spans="1:9" ht="12.75">
      <c r="A13" s="210"/>
      <c r="B13" s="211"/>
      <c r="C13" s="212"/>
      <c r="D13" s="157">
        <v>0</v>
      </c>
      <c r="E13" s="227" t="s">
        <v>30</v>
      </c>
      <c r="F13" s="228"/>
      <c r="G13" s="225" t="str">
        <f>IF((C8="OBZ"),(Vstup!T4),IF((C8="OB1"),(Vstup!T22),IF((C8="OB2"),(Vstup!T40),IF((C8="OB3"),(Vstup!T58)))))</f>
        <v>224,9 - 192,0</v>
      </c>
      <c r="H13" s="196"/>
      <c r="I13" s="213"/>
    </row>
    <row r="14" spans="1:9" ht="20.25" customHeight="1">
      <c r="A14" s="229"/>
      <c r="B14" s="230"/>
      <c r="C14" s="212"/>
      <c r="D14" s="231">
        <f>IF(D13="DISK","DISK",(+G26+D13))</f>
        <v>184.5</v>
      </c>
      <c r="E14" s="232" t="s">
        <v>34</v>
      </c>
      <c r="F14" s="233"/>
      <c r="G14" s="234" t="str">
        <f>IF((C8)="OBZ",(A15),IF((C8)="OB1",(A16),IF((C8)="OB2",(A17),IF((C8)="OB3",(A18)))))</f>
        <v>Nehodnocen</v>
      </c>
      <c r="H14" s="196"/>
      <c r="I14" s="213"/>
    </row>
    <row r="15" spans="1:9" ht="12.75">
      <c r="A15" s="235" t="str">
        <f>IF(D14="DISK","Diskvalifikace",IF(D14&gt;223.99,"Výborný",IF(D14&gt;195.99,"Velmi dobrý",IF(D14&gt;139.99,"Dobrý",IF(D14&lt;140,"Nehodnocen")))))</f>
        <v>Dobrý</v>
      </c>
      <c r="B15" s="236" t="s">
        <v>39</v>
      </c>
      <c r="C15" s="237" t="s">
        <v>40</v>
      </c>
      <c r="D15" s="237"/>
      <c r="E15" s="238" t="s">
        <v>41</v>
      </c>
      <c r="F15" s="239" t="s">
        <v>42</v>
      </c>
      <c r="G15" s="240" t="s">
        <v>43</v>
      </c>
      <c r="H15" s="196"/>
      <c r="I15" s="213"/>
    </row>
    <row r="16" spans="1:9" ht="14.25" customHeight="1">
      <c r="A16" s="235" t="str">
        <f>IF(D14="DISK","Diskvalifikace",IF(D14&gt;223.99,"Výborný",IF(D14&gt;195.99,"Velmi dobrý",IF(D14&gt;139.99,"Dobrý",IF(D14&lt;140,"Nehodnocen")))))</f>
        <v>Dobrý</v>
      </c>
      <c r="B16" s="241">
        <v>1</v>
      </c>
      <c r="C16" s="242" t="str">
        <f>IF((C8="OBZ"),(Vstup!P7),IF((C8="OB1"),(Vstup!P25),IF((C8="OB2"),(Vstup!P43),IF((C8="OB3"),(Vstup!P61)))))</f>
        <v>Odložení vsedě ve skupině</v>
      </c>
      <c r="D16" s="242"/>
      <c r="E16" s="170">
        <v>0</v>
      </c>
      <c r="F16" s="243">
        <f>IF((C8="OBZ"),(Vstup!S7),IF((C8="OB1"),(Vstup!S25),IF((C8="OB2"),(Vstup!S43),IF((C8="OB3"),(Vstup!S61)))))</f>
        <v>2</v>
      </c>
      <c r="G16" s="244">
        <f>E16*F16</f>
        <v>0</v>
      </c>
      <c r="H16" s="245">
        <f aca="true" t="shared" si="0" ref="H16:H25">IF(D16=0,E16*2,D16+E16)/2</f>
        <v>0</v>
      </c>
      <c r="I16" s="213"/>
    </row>
    <row r="17" spans="1:9" ht="14.25" customHeight="1">
      <c r="A17" s="235" t="str">
        <f>IF(D14="DISK","Diskvalifikace",IF(D14&gt;255.99,"Výborný",IF(D14&gt;224.99,"Velmi dobrý",IF(D14&gt;191.99,"Dobrý",IF(D14&lt;192,"Nehodnocen")))))</f>
        <v>Nehodnocen</v>
      </c>
      <c r="B17" s="246">
        <v>2</v>
      </c>
      <c r="C17" s="247" t="str">
        <f>IF((C8="OBZ"),(Vstup!P8),IF((C8="OB1"),(Vstup!P26),IF((C8="OB2"),(Vstup!P44),IF((C8="OB3"),(Vstup!P62)))))</f>
        <v>Přivolání se zastavením</v>
      </c>
      <c r="D17" s="247"/>
      <c r="E17" s="170">
        <v>8.5</v>
      </c>
      <c r="F17" s="248">
        <f>IF((C8="OBZ"),(Vstup!S8),IF((C8="OB1"),(Vstup!S26),IF((C8="OB2"),(Vstup!S44),IF((C8="OB3"),(Vstup!S62)))))</f>
        <v>4</v>
      </c>
      <c r="G17" s="249">
        <f>E17*F17</f>
        <v>34</v>
      </c>
      <c r="H17" s="245">
        <f t="shared" si="0"/>
        <v>8.5</v>
      </c>
      <c r="I17" s="213"/>
    </row>
    <row r="18" spans="1:9" ht="14.25" customHeight="1">
      <c r="A18" s="235" t="str">
        <f>IF(D14="DISK","Diskvalifikace",IF(D14&gt;255.99,"Výborný",IF(D14&gt;224.99,"Velmi dobrý",IF(D14&gt;191.99,"Dobrý",IF(D14&lt;192,"Nehodnocen")))))</f>
        <v>Nehodnocen</v>
      </c>
      <c r="B18" s="246">
        <v>3</v>
      </c>
      <c r="C18" s="250" t="str">
        <f>IF((C8="OBZ"),(Vstup!P9),IF((C8="OB1"),(Vstup!P27),IF((C8="OB2"),(Vstup!P45),IF((C8="OB3"),(Vstup!P63)))))</f>
        <v>Směrový aport</v>
      </c>
      <c r="D18" s="250"/>
      <c r="E18" s="170">
        <v>0</v>
      </c>
      <c r="F18" s="248">
        <f>IF((C8="OBZ"),(Vstup!S9),IF((C8="OB1"),(Vstup!S27),IF((C8="OB2"),(Vstup!S45),IF((C8="OB3"),(Vstup!S63)))))</f>
        <v>3</v>
      </c>
      <c r="G18" s="251">
        <f>E18*F18</f>
        <v>0</v>
      </c>
      <c r="H18" s="245">
        <f t="shared" si="0"/>
        <v>0</v>
      </c>
      <c r="I18" s="213"/>
    </row>
    <row r="19" spans="1:9" ht="14.25" customHeight="1">
      <c r="A19" s="252"/>
      <c r="B19" s="246">
        <v>4</v>
      </c>
      <c r="C19" s="250" t="str">
        <f>IF((C8="OBZ"),(Vstup!P10),IF((C8="OB1"),(Vstup!P28),IF((C8="OB2"),(Vstup!P46),IF((C8="OB3"),(Vstup!P64)))))</f>
        <v>Ovladatelnost na dálku</v>
      </c>
      <c r="D19" s="250"/>
      <c r="E19" s="170">
        <v>6</v>
      </c>
      <c r="F19" s="248">
        <f>IF((C8="OBZ"),(Vstup!S10),IF((C8="OB1"),(Vstup!S28),IF((C8="OB2"),(Vstup!S46),IF((C8="OB3"),(Vstup!S64)))))</f>
        <v>4</v>
      </c>
      <c r="G19" s="251">
        <f aca="true" t="shared" si="1" ref="G19:G24">E19*F19</f>
        <v>24</v>
      </c>
      <c r="H19" s="245">
        <f t="shared" si="0"/>
        <v>6</v>
      </c>
      <c r="I19" s="213"/>
    </row>
    <row r="20" spans="1:9" ht="14.25" customHeight="1">
      <c r="A20" s="252"/>
      <c r="B20" s="246">
        <v>5</v>
      </c>
      <c r="C20" s="250" t="str">
        <f>IF((C8="OBZ"),(Vstup!P11),IF((C8="OB1"),(Vstup!P29),IF((C8="OB2"),(Vstup!P47),IF((C8="OB3"),(Vstup!P65)))))</f>
        <v>Aport se skokem přes překážku</v>
      </c>
      <c r="D20" s="250"/>
      <c r="E20" s="170">
        <v>8.5</v>
      </c>
      <c r="F20" s="248">
        <f>IF((C8="OBZ"),(Vstup!S11),IF((C8="OB1"),(Vstup!S29),IF((C8="OB2"),(Vstup!S47),IF((C8="OB3"),(Vstup!S65)))))</f>
        <v>3</v>
      </c>
      <c r="G20" s="251">
        <f t="shared" si="1"/>
        <v>25.5</v>
      </c>
      <c r="H20" s="245">
        <f t="shared" si="0"/>
        <v>8.5</v>
      </c>
      <c r="I20" s="213"/>
    </row>
    <row r="21" spans="1:9" ht="14.25" customHeight="1">
      <c r="A21" s="252"/>
      <c r="B21" s="246">
        <v>6</v>
      </c>
      <c r="C21" s="250" t="str">
        <f>IF((C8="OBZ"),(Vstup!P12),IF((C8="OB1"),(Vstup!P30),IF((C8="OB2"),(Vstup!P48),IF((C8="OB3"),(Vstup!P66)))))</f>
        <v>Vyslání do čtverce</v>
      </c>
      <c r="D21" s="250"/>
      <c r="E21" s="170">
        <v>6</v>
      </c>
      <c r="F21" s="248">
        <f>IF((C8="OBZ"),(Vstup!S12),IF((C8="OB1"),(Vstup!S30),IF((C8="OB2"),(Vstup!S48),IF((C8="OB3"),(Vstup!S66)))))</f>
        <v>4</v>
      </c>
      <c r="G21" s="251">
        <f t="shared" si="1"/>
        <v>24</v>
      </c>
      <c r="H21" s="245">
        <f t="shared" si="0"/>
        <v>6</v>
      </c>
      <c r="I21" s="213"/>
    </row>
    <row r="22" spans="1:9" ht="14.25" customHeight="1">
      <c r="A22" s="252"/>
      <c r="B22" s="246">
        <v>7</v>
      </c>
      <c r="C22" s="250" t="str">
        <f>IF((C8="OBZ"),(Vstup!P13),IF((C8="OB1"),(Vstup!P31),IF((C8="OB2"),(Vstup!P49),IF((C8="OB3"),(Vstup!P67)))))</f>
        <v>Pachové rozlišování</v>
      </c>
      <c r="D22" s="250"/>
      <c r="E22" s="170">
        <v>5</v>
      </c>
      <c r="F22" s="248">
        <f>IF((C8="OBZ"),(Vstup!S13),IF((C8="OB1"),(Vstup!S31),IF((C8="OB2"),(Vstup!S49),IF((C8="OB3"),(Vstup!S67)))))</f>
        <v>4</v>
      </c>
      <c r="G22" s="251">
        <f t="shared" si="1"/>
        <v>20</v>
      </c>
      <c r="H22" s="245">
        <f t="shared" si="0"/>
        <v>5</v>
      </c>
      <c r="I22" s="213"/>
    </row>
    <row r="23" spans="1:9" ht="14.25" customHeight="1">
      <c r="A23" s="252"/>
      <c r="B23" s="246">
        <v>8</v>
      </c>
      <c r="C23" s="250" t="str">
        <f>IF((C8="OBZ"),(Vstup!P14),IF((C8="OB1"),(Vstup!P32),IF((C8="OB2"),(Vstup!P50),IF((C8="OB3"),(Vstup!P68)))))</f>
        <v>Odložení do stoje a do sedu za chůze</v>
      </c>
      <c r="D23" s="250"/>
      <c r="E23" s="170">
        <v>7.5</v>
      </c>
      <c r="F23" s="248">
        <f>IF((C8="OBZ"),(Vstup!S14),IF((C8="OB1"),(Vstup!S32),IF((C8="OB2"),(Vstup!S50),IF((C8="OB3"),(Vstup!S68)))))</f>
        <v>3</v>
      </c>
      <c r="G23" s="251">
        <f t="shared" si="1"/>
        <v>22.5</v>
      </c>
      <c r="H23" s="245">
        <f t="shared" si="0"/>
        <v>7.5</v>
      </c>
      <c r="I23" s="213"/>
    </row>
    <row r="24" spans="1:9" ht="14.25" customHeight="1">
      <c r="A24" s="252"/>
      <c r="B24" s="246">
        <v>9</v>
      </c>
      <c r="C24" s="250" t="str">
        <f>IF((C8="OBZ"),(Vstup!P15),IF((C8="OB1"),(Vstup!P33),IF((C8="OB2"),(Vstup!P51),IF((C8="OB3"),(Vstup!P69)))))</f>
        <v>Chůze u nohy</v>
      </c>
      <c r="D24" s="250"/>
      <c r="E24" s="170">
        <v>6.5</v>
      </c>
      <c r="F24" s="248">
        <f>IF((C8="OBZ"),(Vstup!S15),IF((C8="OB1"),(Vstup!S33),IF((C8="OB2"),(Vstup!S51),IF((C8="OB3"),(Vstup!S69)))))</f>
        <v>3</v>
      </c>
      <c r="G24" s="251">
        <f t="shared" si="1"/>
        <v>19.5</v>
      </c>
      <c r="H24" s="245">
        <f t="shared" si="0"/>
        <v>6.5</v>
      </c>
      <c r="I24" s="213"/>
    </row>
    <row r="25" spans="1:9" ht="14.25" customHeight="1">
      <c r="A25" s="252"/>
      <c r="B25" s="253">
        <v>10</v>
      </c>
      <c r="C25" s="254" t="str">
        <f>IF((C8="OBZ"),(Vstup!P16),IF((C8="OB1"),(Vstup!P34),IF((C8="OB2"),(Vstup!P52),IF((C8="OB3"),(Vstup!P70)))))</f>
        <v>Všeobecný dojem</v>
      </c>
      <c r="D25" s="254"/>
      <c r="E25" s="183">
        <v>7.5</v>
      </c>
      <c r="F25" s="255">
        <f>IF((C8="OBZ"),(Vstup!S16),IF((C8="OB1"),(Vstup!S34),IF((C8="OB2"),(Vstup!S52),IF((C8="OB3"),(Vstup!S70)))))</f>
        <v>2</v>
      </c>
      <c r="G25" s="256">
        <f>E25*F25</f>
        <v>15</v>
      </c>
      <c r="H25" s="245">
        <f t="shared" si="0"/>
        <v>7.5</v>
      </c>
      <c r="I25" s="213"/>
    </row>
    <row r="26" spans="1:9" ht="12.75">
      <c r="A26" s="252"/>
      <c r="B26" s="257"/>
      <c r="C26" s="258" t="s">
        <v>82</v>
      </c>
      <c r="D26" s="258"/>
      <c r="E26" s="258"/>
      <c r="F26" s="258"/>
      <c r="G26" s="259">
        <f>SUM(G16:G25)</f>
        <v>184.5</v>
      </c>
      <c r="H26" s="260"/>
      <c r="I26" s="213"/>
    </row>
    <row r="27" spans="1:9" ht="12.75">
      <c r="A27" s="261"/>
      <c r="B27" s="262"/>
      <c r="C27" s="263"/>
      <c r="D27" s="263"/>
      <c r="E27" s="263"/>
      <c r="F27" s="263"/>
      <c r="G27" s="264"/>
      <c r="H27" s="265"/>
      <c r="I27" s="266"/>
    </row>
    <row r="28" spans="1:9" ht="12.75">
      <c r="A28" s="196"/>
      <c r="B28" s="197"/>
      <c r="C28" s="198"/>
      <c r="D28" s="198"/>
      <c r="E28" s="198"/>
      <c r="F28" s="198"/>
      <c r="G28" s="199"/>
      <c r="H28" s="196"/>
      <c r="I28" s="196"/>
    </row>
    <row r="29" spans="1:9" ht="12.75">
      <c r="A29" s="196"/>
      <c r="B29" s="197"/>
      <c r="C29" s="198"/>
      <c r="D29" s="198"/>
      <c r="E29" s="198"/>
      <c r="F29" s="198"/>
      <c r="G29" s="199"/>
      <c r="H29" s="196"/>
      <c r="I29" s="196"/>
    </row>
    <row r="30" spans="1:9" ht="12.75">
      <c r="A30" s="196"/>
      <c r="B30" s="197"/>
      <c r="C30" s="198"/>
      <c r="D30" s="198"/>
      <c r="E30" s="198"/>
      <c r="F30" s="198"/>
      <c r="G30" s="199"/>
      <c r="H30" s="196"/>
      <c r="I30" s="196"/>
    </row>
    <row r="31" spans="1:9" ht="12.75">
      <c r="A31" s="196"/>
      <c r="B31" s="197"/>
      <c r="C31" s="198"/>
      <c r="D31" s="198"/>
      <c r="E31" s="198"/>
      <c r="F31" s="198"/>
      <c r="G31" s="199"/>
      <c r="H31" s="196"/>
      <c r="I31" s="196"/>
    </row>
    <row r="32" spans="1:5" ht="12.75">
      <c r="A32" s="200" t="s">
        <v>141</v>
      </c>
      <c r="B32" s="201"/>
      <c r="C32" s="201"/>
      <c r="D32" s="201"/>
      <c r="E32" s="202"/>
    </row>
    <row r="35" spans="1:3" ht="12.75">
      <c r="A35" s="203" t="s">
        <v>142</v>
      </c>
      <c r="B35" s="204"/>
      <c r="C35" s="204"/>
    </row>
  </sheetData>
  <sheetProtection sheet="1"/>
  <mergeCells count="12">
    <mergeCell ref="D10:D12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</mergeCells>
  <printOptions/>
  <pageMargins left="0.7875" right="0.7875" top="0.9847222222222223" bottom="0.9840277777777777" header="0.49236111111111114" footer="0.5118055555555555"/>
  <pageSetup horizontalDpi="300" verticalDpi="300" orientation="landscape" paperSize="9"/>
  <headerFooter alignWithMargins="0">
    <oddHeader>&amp;C&amp;18Výsledkový list OBEDIENCE CZ</oddHead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45"/>
  </sheetPr>
  <dimension ref="A1:I35"/>
  <sheetViews>
    <sheetView showGridLines="0" workbookViewId="0" topLeftCell="A9">
      <selection activeCell="E26" sqref="E26"/>
    </sheetView>
  </sheetViews>
  <sheetFormatPr defaultColWidth="9.140625" defaultRowHeight="12.75"/>
  <cols>
    <col min="1" max="1" width="28.7109375" style="121" customWidth="1"/>
    <col min="2" max="2" width="6.00390625" style="121" customWidth="1"/>
    <col min="3" max="3" width="39.7109375" style="121" customWidth="1"/>
    <col min="4" max="4" width="15.7109375" style="121" customWidth="1"/>
    <col min="5" max="5" width="13.8515625" style="121" customWidth="1"/>
    <col min="6" max="6" width="6.421875" style="121" customWidth="1"/>
    <col min="7" max="7" width="16.421875" style="121" customWidth="1"/>
    <col min="8" max="8" width="0" style="121" hidden="1" customWidth="1"/>
    <col min="9" max="16384" width="9.140625" style="121" customWidth="1"/>
  </cols>
  <sheetData>
    <row r="1" spans="1:9" ht="12.75">
      <c r="A1" s="205" t="s">
        <v>133</v>
      </c>
      <c r="B1" s="206" t="s">
        <v>134</v>
      </c>
      <c r="C1" s="207" t="str">
        <f>+Vstup!I1</f>
        <v>Klub Obedience CZ</v>
      </c>
      <c r="D1" s="208"/>
      <c r="E1" s="208"/>
      <c r="F1" s="208"/>
      <c r="G1" s="208"/>
      <c r="H1" s="208"/>
      <c r="I1" s="209"/>
    </row>
    <row r="2" spans="1:9" ht="12.75">
      <c r="A2" s="210" t="s">
        <v>135</v>
      </c>
      <c r="B2" s="211" t="s">
        <v>134</v>
      </c>
      <c r="C2" s="212" t="str">
        <f>+Vstup!I2</f>
        <v>5.MR BO a AO</v>
      </c>
      <c r="D2" s="196"/>
      <c r="E2" s="196"/>
      <c r="F2" s="196"/>
      <c r="G2" s="196"/>
      <c r="H2" s="196"/>
      <c r="I2" s="213"/>
    </row>
    <row r="3" spans="1:9" ht="12.75">
      <c r="A3" s="210" t="s">
        <v>136</v>
      </c>
      <c r="B3" s="211" t="s">
        <v>134</v>
      </c>
      <c r="C3" s="214" t="str">
        <f>+Vstup!I3</f>
        <v>13.09.2014</v>
      </c>
      <c r="D3" s="196"/>
      <c r="E3" s="196"/>
      <c r="F3" s="196"/>
      <c r="G3" s="196"/>
      <c r="H3" s="196"/>
      <c r="I3" s="213"/>
    </row>
    <row r="4" spans="1:9" ht="12.75">
      <c r="A4" s="215"/>
      <c r="B4" s="211"/>
      <c r="C4" s="216"/>
      <c r="D4" s="196"/>
      <c r="E4" s="196"/>
      <c r="F4" s="196"/>
      <c r="G4" s="196"/>
      <c r="H4" s="196"/>
      <c r="I4" s="213"/>
    </row>
    <row r="5" spans="1:9" ht="12.75">
      <c r="A5" s="210" t="s">
        <v>137</v>
      </c>
      <c r="B5" s="211" t="s">
        <v>134</v>
      </c>
      <c r="C5" s="217" t="str">
        <f>+Vstup!B21</f>
        <v>Vilemína Kracíková</v>
      </c>
      <c r="D5" s="196"/>
      <c r="E5" s="196"/>
      <c r="F5" s="196"/>
      <c r="G5" s="196"/>
      <c r="H5" s="196"/>
      <c r="I5" s="213"/>
    </row>
    <row r="6" spans="1:9" ht="12.75">
      <c r="A6" s="210" t="s">
        <v>2</v>
      </c>
      <c r="B6" s="211" t="s">
        <v>134</v>
      </c>
      <c r="C6" s="217" t="str">
        <f>+Vstup!C21</f>
        <v>Dargo Novterpod</v>
      </c>
      <c r="D6" s="196"/>
      <c r="E6" s="196"/>
      <c r="F6" s="196"/>
      <c r="G6" s="196"/>
      <c r="H6" s="196"/>
      <c r="I6" s="213"/>
    </row>
    <row r="7" spans="1:9" ht="12.75">
      <c r="A7" s="210" t="s">
        <v>3</v>
      </c>
      <c r="B7" s="211" t="s">
        <v>134</v>
      </c>
      <c r="C7" s="217" t="str">
        <f>+Vstup!D21</f>
        <v>malinois</v>
      </c>
      <c r="D7" s="196"/>
      <c r="E7" s="196"/>
      <c r="F7" s="196"/>
      <c r="G7" s="196"/>
      <c r="H7" s="196"/>
      <c r="I7" s="213"/>
    </row>
    <row r="8" spans="1:9" ht="12.75">
      <c r="A8" s="210" t="s">
        <v>4</v>
      </c>
      <c r="B8" s="211" t="s">
        <v>134</v>
      </c>
      <c r="C8" s="217" t="str">
        <f>+Vstup!E21</f>
        <v>OB3</v>
      </c>
      <c r="D8" s="196"/>
      <c r="E8" s="196"/>
      <c r="F8" s="196"/>
      <c r="G8" s="196"/>
      <c r="H8" s="196"/>
      <c r="I8" s="213"/>
    </row>
    <row r="9" spans="1:9" ht="12.75">
      <c r="A9" s="210"/>
      <c r="B9" s="218"/>
      <c r="C9" s="216"/>
      <c r="D9" s="196"/>
      <c r="E9" s="196"/>
      <c r="F9" s="196"/>
      <c r="G9" s="196"/>
      <c r="H9" s="196"/>
      <c r="I9" s="213"/>
    </row>
    <row r="10" spans="1:9" ht="41.25" customHeight="1">
      <c r="A10" s="210" t="s">
        <v>138</v>
      </c>
      <c r="B10" s="211" t="s">
        <v>134</v>
      </c>
      <c r="C10" s="214" t="str">
        <f>+Vstup!I4</f>
        <v>Rudy Cattrysse / Markéta Píšová (OBZ)</v>
      </c>
      <c r="D10" s="219" t="s">
        <v>139</v>
      </c>
      <c r="E10" s="220" t="s">
        <v>9</v>
      </c>
      <c r="F10" s="221"/>
      <c r="G10" s="222"/>
      <c r="H10" s="196"/>
      <c r="I10" s="213"/>
    </row>
    <row r="11" spans="1:9" ht="12.75">
      <c r="A11" s="210"/>
      <c r="B11" s="211"/>
      <c r="C11" s="214"/>
      <c r="D11" s="219"/>
      <c r="E11" s="223" t="s">
        <v>16</v>
      </c>
      <c r="F11" s="224"/>
      <c r="G11" s="225" t="str">
        <f>IF((C8="OBZ"),(Vstup!T2),IF((C8="OB1"),(Vstup!T20),IF((C8="OB2"),(Vstup!T38),IF((C8="OB3"),(Vstup!T56)))))</f>
        <v>320,0 - 256,0</v>
      </c>
      <c r="H11" s="226"/>
      <c r="I11" s="213"/>
    </row>
    <row r="12" spans="1:9" ht="12.75">
      <c r="A12" s="210" t="s">
        <v>140</v>
      </c>
      <c r="B12" s="211" t="s">
        <v>134</v>
      </c>
      <c r="C12" s="212" t="str">
        <f>+Vstup!I6</f>
        <v>Zuzana Coufalová / Hana Böhme (OBZ)</v>
      </c>
      <c r="D12" s="219"/>
      <c r="E12" s="223" t="s">
        <v>23</v>
      </c>
      <c r="F12" s="224"/>
      <c r="G12" s="225" t="str">
        <f>IF((C8="OBZ"),(Vstup!T3),IF((C8="OB1"),(Vstup!T21),IF((C8="OB2"),(Vstup!T39),IF((C8="OB3"),(Vstup!T57)))))</f>
        <v>255,9 - 225,0</v>
      </c>
      <c r="H12" s="196"/>
      <c r="I12" s="213"/>
    </row>
    <row r="13" spans="1:9" ht="12.75">
      <c r="A13" s="210"/>
      <c r="B13" s="211"/>
      <c r="C13" s="212"/>
      <c r="D13" s="157">
        <v>0</v>
      </c>
      <c r="E13" s="227" t="s">
        <v>30</v>
      </c>
      <c r="F13" s="228"/>
      <c r="G13" s="225" t="str">
        <f>IF((C8="OBZ"),(Vstup!T4),IF((C8="OB1"),(Vstup!T22),IF((C8="OB2"),(Vstup!T40),IF((C8="OB3"),(Vstup!T58)))))</f>
        <v>224,9 - 192,0</v>
      </c>
      <c r="H13" s="196"/>
      <c r="I13" s="213"/>
    </row>
    <row r="14" spans="1:9" ht="20.25" customHeight="1">
      <c r="A14" s="229"/>
      <c r="B14" s="230"/>
      <c r="C14" s="212"/>
      <c r="D14" s="231">
        <f>IF(D13="DISK","DISK",(+G26+D13))</f>
        <v>237</v>
      </c>
      <c r="E14" s="232" t="s">
        <v>34</v>
      </c>
      <c r="F14" s="233"/>
      <c r="G14" s="234" t="str">
        <f>IF((C8)="OBZ",(A15),IF((C8)="OB1",(A16),IF((C8)="OB2",(A17),IF((C8)="OB3",(A18)))))</f>
        <v>Velmi dobrý</v>
      </c>
      <c r="H14" s="196"/>
      <c r="I14" s="213"/>
    </row>
    <row r="15" spans="1:9" ht="12.75">
      <c r="A15" s="235" t="str">
        <f>IF(D14="DISK","Diskvalifikace",IF(D14&gt;223.99,"Výborný",IF(D14&gt;195.99,"Velmi dobrý",IF(D14&gt;139.99,"Dobrý",IF(D14&lt;140,"Nehodnocen")))))</f>
        <v>Výborný</v>
      </c>
      <c r="B15" s="236" t="s">
        <v>39</v>
      </c>
      <c r="C15" s="237" t="s">
        <v>40</v>
      </c>
      <c r="D15" s="237"/>
      <c r="E15" s="238" t="s">
        <v>41</v>
      </c>
      <c r="F15" s="239" t="s">
        <v>42</v>
      </c>
      <c r="G15" s="240" t="s">
        <v>43</v>
      </c>
      <c r="H15" s="196"/>
      <c r="I15" s="213"/>
    </row>
    <row r="16" spans="1:9" ht="14.25" customHeight="1">
      <c r="A16" s="235" t="str">
        <f>IF(D14="DISK","Diskvalifikace",IF(D14&gt;223.99,"Výborný",IF(D14&gt;195.99,"Velmi dobrý",IF(D14&gt;139.99,"Dobrý",IF(D14&lt;140,"Nehodnocen")))))</f>
        <v>Výborný</v>
      </c>
      <c r="B16" s="241">
        <v>1</v>
      </c>
      <c r="C16" s="242" t="str">
        <f>IF((C8="OBZ"),(Vstup!P7),IF((C8="OB1"),(Vstup!P25),IF((C8="OB2"),(Vstup!P43),IF((C8="OB3"),(Vstup!P61)))))</f>
        <v>Odložení vleže ve skupině</v>
      </c>
      <c r="D16" s="242"/>
      <c r="E16" s="170">
        <v>8.5</v>
      </c>
      <c r="F16" s="243">
        <f>IF((C8="OBZ"),(Vstup!S7),IF((C8="OB1"),(Vstup!S25),IF((C8="OB2"),(Vstup!S43),IF((C8="OB3"),(Vstup!S61)))))</f>
        <v>2</v>
      </c>
      <c r="G16" s="244">
        <f>E16*F16</f>
        <v>17</v>
      </c>
      <c r="H16" s="245">
        <f aca="true" t="shared" si="0" ref="H16:H25">IF(D16=0,E16*2,D16+E16)/2</f>
        <v>8.5</v>
      </c>
      <c r="I16" s="213"/>
    </row>
    <row r="17" spans="1:9" ht="14.25" customHeight="1">
      <c r="A17" s="235" t="str">
        <f>IF(D14="DISK","Diskvalifikace",IF(D14&gt;255.99,"Výborný",IF(D14&gt;224.99,"Velmi dobrý",IF(D14&gt;191.99,"Dobrý",IF(D14&lt;192,"Nehodnocen")))))</f>
        <v>Velmi dobrý</v>
      </c>
      <c r="B17" s="246">
        <v>2</v>
      </c>
      <c r="C17" s="247" t="str">
        <f>IF((C8="OBZ"),(Vstup!P8),IF((C8="OB1"),(Vstup!P26),IF((C8="OB2"),(Vstup!P44),IF((C8="OB3"),(Vstup!P62)))))</f>
        <v>Odložení za pochodu</v>
      </c>
      <c r="D17" s="247"/>
      <c r="E17" s="170">
        <v>8.5</v>
      </c>
      <c r="F17" s="248">
        <f>IF((C8="OBZ"),(Vstup!S8),IF((C8="OB1"),(Vstup!S26),IF((C8="OB2"),(Vstup!S44),IF((C8="OB3"),(Vstup!S62)))))</f>
        <v>3</v>
      </c>
      <c r="G17" s="249">
        <f>E17*F17</f>
        <v>25.5</v>
      </c>
      <c r="H17" s="245">
        <f t="shared" si="0"/>
        <v>8.5</v>
      </c>
      <c r="I17" s="213"/>
    </row>
    <row r="18" spans="1:9" ht="14.25" customHeight="1">
      <c r="A18" s="235" t="str">
        <f>IF(D14="DISK","Diskvalifikace",IF(D14&gt;255.99,"Výborný",IF(D14&gt;224.99,"Velmi dobrý",IF(D14&gt;191.99,"Dobrý",IF(D14&lt;192,"Nehodnocen")))))</f>
        <v>Velmi dobrý</v>
      </c>
      <c r="B18" s="246">
        <v>3</v>
      </c>
      <c r="C18" s="250" t="str">
        <f>IF((C8="OBZ"),(Vstup!P9),IF((C8="OB1"),(Vstup!P27),IF((C8="OB2"),(Vstup!P45),IF((C8="OB3"),(Vstup!P63)))))</f>
        <v>Vyslání do čtverce</v>
      </c>
      <c r="D18" s="250"/>
      <c r="E18" s="170">
        <v>7</v>
      </c>
      <c r="F18" s="248">
        <f>IF((C8="OBZ"),(Vstup!S9),IF((C8="OB1"),(Vstup!S27),IF((C8="OB2"),(Vstup!S45),IF((C8="OB3"),(Vstup!S63)))))</f>
        <v>4</v>
      </c>
      <c r="G18" s="251">
        <f>E18*F18</f>
        <v>28</v>
      </c>
      <c r="H18" s="245">
        <f t="shared" si="0"/>
        <v>7</v>
      </c>
      <c r="I18" s="213"/>
    </row>
    <row r="19" spans="1:9" ht="14.25" customHeight="1">
      <c r="A19" s="252"/>
      <c r="B19" s="246">
        <v>4</v>
      </c>
      <c r="C19" s="250" t="str">
        <f>IF((C8="OBZ"),(Vstup!P10),IF((C8="OB1"),(Vstup!P28),IF((C8="OB2"),(Vstup!P46),IF((C8="OB3"),(Vstup!P64)))))</f>
        <v>Aport přes překážku</v>
      </c>
      <c r="D19" s="250"/>
      <c r="E19" s="170">
        <v>7.5</v>
      </c>
      <c r="F19" s="248">
        <f>IF((C8="OBZ"),(Vstup!S10),IF((C8="OB1"),(Vstup!S28),IF((C8="OB2"),(Vstup!S46),IF((C8="OB3"),(Vstup!S64)))))</f>
        <v>3</v>
      </c>
      <c r="G19" s="251">
        <f aca="true" t="shared" si="1" ref="G19:G24">E19*F19</f>
        <v>22.5</v>
      </c>
      <c r="H19" s="245">
        <f t="shared" si="0"/>
        <v>7.5</v>
      </c>
      <c r="I19" s="213"/>
    </row>
    <row r="20" spans="1:9" ht="14.25" customHeight="1">
      <c r="A20" s="252"/>
      <c r="B20" s="246">
        <v>5</v>
      </c>
      <c r="C20" s="250" t="str">
        <f>IF((C8="OBZ"),(Vstup!P11),IF((C8="OB1"),(Vstup!P29),IF((C8="OB2"),(Vstup!P47),IF((C8="OB3"),(Vstup!P65)))))</f>
        <v>Směrový aport</v>
      </c>
      <c r="D20" s="250"/>
      <c r="E20" s="170">
        <v>7</v>
      </c>
      <c r="F20" s="248">
        <f>IF((C8="OBZ"),(Vstup!S11),IF((C8="OB1"),(Vstup!S29),IF((C8="OB2"),(Vstup!S47),IF((C8="OB3"),(Vstup!S65)))))</f>
        <v>3</v>
      </c>
      <c r="G20" s="251">
        <f t="shared" si="1"/>
        <v>21</v>
      </c>
      <c r="H20" s="245">
        <f t="shared" si="0"/>
        <v>7</v>
      </c>
      <c r="I20" s="213"/>
    </row>
    <row r="21" spans="1:9" ht="14.25" customHeight="1">
      <c r="A21" s="252"/>
      <c r="B21" s="246">
        <v>6</v>
      </c>
      <c r="C21" s="250" t="str">
        <f>IF((C8="OBZ"),(Vstup!P12),IF((C8="OB1"),(Vstup!P30),IF((C8="OB2"),(Vstup!P48),IF((C8="OB3"),(Vstup!P66)))))</f>
        <v>Ovladatelnost na dálku</v>
      </c>
      <c r="D21" s="250"/>
      <c r="E21" s="170">
        <v>6.5</v>
      </c>
      <c r="F21" s="248">
        <f>IF((C8="OBZ"),(Vstup!S12),IF((C8="OB1"),(Vstup!S30),IF((C8="OB2"),(Vstup!S48),IF((C8="OB3"),(Vstup!S66)))))</f>
        <v>4</v>
      </c>
      <c r="G21" s="251">
        <f t="shared" si="1"/>
        <v>26</v>
      </c>
      <c r="H21" s="245">
        <f t="shared" si="0"/>
        <v>6.5</v>
      </c>
      <c r="I21" s="213"/>
    </row>
    <row r="22" spans="1:9" ht="14.25" customHeight="1">
      <c r="A22" s="252"/>
      <c r="B22" s="246">
        <v>7</v>
      </c>
      <c r="C22" s="250" t="str">
        <f>IF((C8="OBZ"),(Vstup!P13),IF((C8="OB1"),(Vstup!P31),IF((C8="OB2"),(Vstup!P49),IF((C8="OB3"),(Vstup!P67)))))</f>
        <v>Chůze u nohy</v>
      </c>
      <c r="D22" s="250"/>
      <c r="E22" s="170">
        <v>6</v>
      </c>
      <c r="F22" s="248">
        <f>IF((C8="OBZ"),(Vstup!S13),IF((C8="OB1"),(Vstup!S31),IF((C8="OB2"),(Vstup!S49),IF((C8="OB3"),(Vstup!S67)))))</f>
        <v>3</v>
      </c>
      <c r="G22" s="251">
        <f t="shared" si="1"/>
        <v>18</v>
      </c>
      <c r="H22" s="245">
        <f t="shared" si="0"/>
        <v>6</v>
      </c>
      <c r="I22" s="213"/>
    </row>
    <row r="23" spans="1:9" ht="14.25" customHeight="1">
      <c r="A23" s="252"/>
      <c r="B23" s="246">
        <v>8</v>
      </c>
      <c r="C23" s="250" t="str">
        <f>IF((C8="OBZ"),(Vstup!P14),IF((C8="OB1"),(Vstup!P32),IF((C8="OB2"),(Vstup!P50),IF((C8="OB3"),(Vstup!P68)))))</f>
        <v>Přivolání</v>
      </c>
      <c r="D23" s="250"/>
      <c r="E23" s="170">
        <v>7</v>
      </c>
      <c r="F23" s="248">
        <f>IF((C8="OBZ"),(Vstup!S14),IF((C8="OB1"),(Vstup!S32),IF((C8="OB2"),(Vstup!S50),IF((C8="OB3"),(Vstup!S68)))))</f>
        <v>4</v>
      </c>
      <c r="G23" s="251">
        <f t="shared" si="1"/>
        <v>28</v>
      </c>
      <c r="H23" s="245">
        <f t="shared" si="0"/>
        <v>7</v>
      </c>
      <c r="I23" s="213"/>
    </row>
    <row r="24" spans="1:9" ht="14.25" customHeight="1">
      <c r="A24" s="252"/>
      <c r="B24" s="246">
        <v>9</v>
      </c>
      <c r="C24" s="250" t="str">
        <f>IF((C8="OBZ"),(Vstup!P15),IF((C8="OB1"),(Vstup!P33),IF((C8="OB2"),(Vstup!P51),IF((C8="OB3"),(Vstup!P69)))))</f>
        <v>Pachové rozlišování</v>
      </c>
      <c r="D24" s="250"/>
      <c r="E24" s="170">
        <v>7.5</v>
      </c>
      <c r="F24" s="248">
        <f>IF((C8="OBZ"),(Vstup!S15),IF((C8="OB1"),(Vstup!S33),IF((C8="OB2"),(Vstup!S51),IF((C8="OB3"),(Vstup!S69)))))</f>
        <v>3</v>
      </c>
      <c r="G24" s="251">
        <f t="shared" si="1"/>
        <v>22.5</v>
      </c>
      <c r="H24" s="245">
        <f t="shared" si="0"/>
        <v>7.5</v>
      </c>
      <c r="I24" s="213"/>
    </row>
    <row r="25" spans="1:9" ht="14.25" customHeight="1">
      <c r="A25" s="252"/>
      <c r="B25" s="253">
        <v>10</v>
      </c>
      <c r="C25" s="254" t="str">
        <f>IF((C8="OBZ"),(Vstup!P16),IF((C8="OB1"),(Vstup!P34),IF((C8="OB2"),(Vstup!P52),IF((C8="OB3"),(Vstup!P70)))))</f>
        <v>Odložení vsedě ve skupině</v>
      </c>
      <c r="D25" s="254"/>
      <c r="E25" s="183">
        <v>9.5</v>
      </c>
      <c r="F25" s="255">
        <f>IF((C8="OBZ"),(Vstup!S16),IF((C8="OB1"),(Vstup!S34),IF((C8="OB2"),(Vstup!S52),IF((C8="OB3"),(Vstup!S70)))))</f>
        <v>3</v>
      </c>
      <c r="G25" s="256">
        <f>E25*F25</f>
        <v>28.5</v>
      </c>
      <c r="H25" s="245">
        <f t="shared" si="0"/>
        <v>9.5</v>
      </c>
      <c r="I25" s="213"/>
    </row>
    <row r="26" spans="1:9" ht="12.75">
      <c r="A26" s="252"/>
      <c r="B26" s="257"/>
      <c r="C26" s="258" t="s">
        <v>82</v>
      </c>
      <c r="D26" s="258"/>
      <c r="E26" s="258"/>
      <c r="F26" s="258"/>
      <c r="G26" s="259">
        <f>SUM(G16:G25)</f>
        <v>237</v>
      </c>
      <c r="H26" s="260"/>
      <c r="I26" s="213"/>
    </row>
    <row r="27" spans="1:9" ht="12.75">
      <c r="A27" s="261"/>
      <c r="B27" s="262"/>
      <c r="C27" s="263"/>
      <c r="D27" s="263"/>
      <c r="E27" s="263"/>
      <c r="F27" s="263"/>
      <c r="G27" s="264"/>
      <c r="H27" s="265"/>
      <c r="I27" s="266"/>
    </row>
    <row r="28" spans="1:9" ht="12.75">
      <c r="A28" s="196"/>
      <c r="B28" s="197"/>
      <c r="C28" s="198"/>
      <c r="D28" s="198"/>
      <c r="E28" s="198"/>
      <c r="F28" s="198"/>
      <c r="G28" s="199"/>
      <c r="H28" s="196"/>
      <c r="I28" s="196"/>
    </row>
    <row r="29" spans="1:9" ht="12.75">
      <c r="A29" s="196"/>
      <c r="B29" s="197"/>
      <c r="C29" s="198"/>
      <c r="D29" s="198"/>
      <c r="E29" s="198"/>
      <c r="F29" s="198"/>
      <c r="G29" s="199"/>
      <c r="H29" s="196"/>
      <c r="I29" s="196"/>
    </row>
    <row r="30" spans="1:9" ht="12.75">
      <c r="A30" s="196"/>
      <c r="B30" s="197"/>
      <c r="C30" s="198"/>
      <c r="D30" s="198"/>
      <c r="E30" s="198"/>
      <c r="F30" s="198"/>
      <c r="G30" s="199"/>
      <c r="H30" s="196"/>
      <c r="I30" s="196"/>
    </row>
    <row r="31" spans="1:9" ht="12.75">
      <c r="A31" s="196"/>
      <c r="B31" s="197"/>
      <c r="C31" s="198"/>
      <c r="D31" s="198"/>
      <c r="E31" s="198"/>
      <c r="F31" s="198"/>
      <c r="G31" s="199"/>
      <c r="H31" s="196"/>
      <c r="I31" s="196"/>
    </row>
    <row r="32" spans="1:5" ht="12.75">
      <c r="A32" s="200" t="s">
        <v>141</v>
      </c>
      <c r="B32" s="201"/>
      <c r="C32" s="201"/>
      <c r="D32" s="201"/>
      <c r="E32" s="202"/>
    </row>
    <row r="35" spans="1:3" ht="12.75">
      <c r="A35" s="203" t="s">
        <v>142</v>
      </c>
      <c r="B35" s="204"/>
      <c r="C35" s="204"/>
    </row>
  </sheetData>
  <sheetProtection sheet="1"/>
  <mergeCells count="12">
    <mergeCell ref="D10:D12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</mergeCells>
  <printOptions/>
  <pageMargins left="0.7875" right="0.7875" top="0.9847222222222223" bottom="0.9840277777777777" header="0.49236111111111114" footer="0.5118055555555555"/>
  <pageSetup horizontalDpi="300" verticalDpi="300" orientation="landscape" paperSize="9"/>
  <headerFooter alignWithMargins="0">
    <oddHeader>&amp;C&amp;18Výsledkový list OBEDIENCE CZ</oddHead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45"/>
  </sheetPr>
  <dimension ref="A1:I35"/>
  <sheetViews>
    <sheetView showGridLines="0" workbookViewId="0" topLeftCell="A7">
      <selection activeCell="K19" sqref="K19"/>
    </sheetView>
  </sheetViews>
  <sheetFormatPr defaultColWidth="9.140625" defaultRowHeight="12.75"/>
  <cols>
    <col min="1" max="1" width="28.7109375" style="121" customWidth="1"/>
    <col min="2" max="2" width="6.00390625" style="121" customWidth="1"/>
    <col min="3" max="3" width="39.7109375" style="121" customWidth="1"/>
    <col min="4" max="4" width="15.7109375" style="121" customWidth="1"/>
    <col min="5" max="5" width="13.8515625" style="121" customWidth="1"/>
    <col min="6" max="6" width="6.421875" style="121" customWidth="1"/>
    <col min="7" max="7" width="16.421875" style="121" customWidth="1"/>
    <col min="8" max="8" width="0" style="121" hidden="1" customWidth="1"/>
    <col min="9" max="16384" width="9.140625" style="121" customWidth="1"/>
  </cols>
  <sheetData>
    <row r="1" spans="1:9" ht="12.75">
      <c r="A1" s="205" t="s">
        <v>133</v>
      </c>
      <c r="B1" s="206" t="s">
        <v>134</v>
      </c>
      <c r="C1" s="207" t="str">
        <f>+Vstup!I1</f>
        <v>Klub Obedience CZ</v>
      </c>
      <c r="D1" s="208"/>
      <c r="E1" s="208"/>
      <c r="F1" s="208"/>
      <c r="G1" s="208"/>
      <c r="H1" s="208"/>
      <c r="I1" s="209"/>
    </row>
    <row r="2" spans="1:9" ht="12.75">
      <c r="A2" s="210" t="s">
        <v>135</v>
      </c>
      <c r="B2" s="211" t="s">
        <v>134</v>
      </c>
      <c r="C2" s="212" t="str">
        <f>+Vstup!I2</f>
        <v>5.MR BO a AO</v>
      </c>
      <c r="D2" s="196"/>
      <c r="E2" s="196"/>
      <c r="F2" s="196"/>
      <c r="G2" s="196"/>
      <c r="H2" s="196"/>
      <c r="I2" s="213"/>
    </row>
    <row r="3" spans="1:9" ht="12.75">
      <c r="A3" s="210" t="s">
        <v>136</v>
      </c>
      <c r="B3" s="211" t="s">
        <v>134</v>
      </c>
      <c r="C3" s="214" t="str">
        <f>+Vstup!I3</f>
        <v>13.09.2014</v>
      </c>
      <c r="D3" s="196"/>
      <c r="E3" s="196"/>
      <c r="F3" s="196"/>
      <c r="G3" s="196"/>
      <c r="H3" s="196"/>
      <c r="I3" s="213"/>
    </row>
    <row r="4" spans="1:9" ht="12.75">
      <c r="A4" s="215"/>
      <c r="B4" s="211"/>
      <c r="C4" s="216"/>
      <c r="D4" s="196"/>
      <c r="E4" s="196"/>
      <c r="F4" s="196"/>
      <c r="G4" s="196"/>
      <c r="H4" s="196"/>
      <c r="I4" s="213"/>
    </row>
    <row r="5" spans="1:9" ht="12.75">
      <c r="A5" s="210" t="s">
        <v>137</v>
      </c>
      <c r="B5" s="211" t="s">
        <v>134</v>
      </c>
      <c r="C5" s="217" t="str">
        <f>+Vstup!B22</f>
        <v>Jędrzej Kalinowski</v>
      </c>
      <c r="D5" s="196"/>
      <c r="E5" s="196"/>
      <c r="F5" s="196"/>
      <c r="G5" s="196"/>
      <c r="H5" s="196"/>
      <c r="I5" s="213"/>
    </row>
    <row r="6" spans="1:9" ht="12.75">
      <c r="A6" s="210" t="s">
        <v>2</v>
      </c>
      <c r="B6" s="211" t="s">
        <v>134</v>
      </c>
      <c r="C6" s="217" t="str">
        <f>+Vstup!C22</f>
        <v>NASTY Alchera</v>
      </c>
      <c r="D6" s="196"/>
      <c r="E6" s="196"/>
      <c r="F6" s="196"/>
      <c r="G6" s="196"/>
      <c r="H6" s="196"/>
      <c r="I6" s="213"/>
    </row>
    <row r="7" spans="1:9" ht="12.75">
      <c r="A7" s="210" t="s">
        <v>3</v>
      </c>
      <c r="B7" s="211" t="s">
        <v>134</v>
      </c>
      <c r="C7" s="217" t="str">
        <f>+Vstup!D22</f>
        <v>border collie</v>
      </c>
      <c r="D7" s="196"/>
      <c r="E7" s="196"/>
      <c r="F7" s="196"/>
      <c r="G7" s="196"/>
      <c r="H7" s="196"/>
      <c r="I7" s="213"/>
    </row>
    <row r="8" spans="1:9" ht="12.75">
      <c r="A8" s="210" t="s">
        <v>4</v>
      </c>
      <c r="B8" s="211" t="s">
        <v>134</v>
      </c>
      <c r="C8" s="217" t="str">
        <f>+Vstup!E22</f>
        <v>OB3</v>
      </c>
      <c r="D8" s="196"/>
      <c r="E8" s="196"/>
      <c r="F8" s="196"/>
      <c r="G8" s="196"/>
      <c r="H8" s="196"/>
      <c r="I8" s="213"/>
    </row>
    <row r="9" spans="1:9" ht="12.75">
      <c r="A9" s="210"/>
      <c r="B9" s="218"/>
      <c r="C9" s="216"/>
      <c r="D9" s="196"/>
      <c r="E9" s="196"/>
      <c r="F9" s="196"/>
      <c r="G9" s="196"/>
      <c r="H9" s="196"/>
      <c r="I9" s="213"/>
    </row>
    <row r="10" spans="1:9" ht="41.25" customHeight="1">
      <c r="A10" s="210" t="s">
        <v>138</v>
      </c>
      <c r="B10" s="211" t="s">
        <v>134</v>
      </c>
      <c r="C10" s="214" t="str">
        <f>+Vstup!I4</f>
        <v>Rudy Cattrysse / Markéta Píšová (OBZ)</v>
      </c>
      <c r="D10" s="219" t="s">
        <v>139</v>
      </c>
      <c r="E10" s="220" t="s">
        <v>9</v>
      </c>
      <c r="F10" s="221"/>
      <c r="G10" s="222"/>
      <c r="H10" s="196"/>
      <c r="I10" s="213"/>
    </row>
    <row r="11" spans="1:9" ht="12.75">
      <c r="A11" s="210"/>
      <c r="B11" s="211"/>
      <c r="C11" s="214"/>
      <c r="D11" s="219"/>
      <c r="E11" s="223" t="s">
        <v>16</v>
      </c>
      <c r="F11" s="224"/>
      <c r="G11" s="225" t="str">
        <f>IF((C8="OBZ"),(Vstup!T2),IF((C8="OB1"),(Vstup!T20),IF((C8="OB2"),(Vstup!T38),IF((C8="OB3"),(Vstup!T56)))))</f>
        <v>320,0 - 256,0</v>
      </c>
      <c r="H11" s="226"/>
      <c r="I11" s="213"/>
    </row>
    <row r="12" spans="1:9" ht="12.75">
      <c r="A12" s="210" t="s">
        <v>140</v>
      </c>
      <c r="B12" s="211" t="s">
        <v>134</v>
      </c>
      <c r="C12" s="212" t="str">
        <f>+Vstup!I6</f>
        <v>Zuzana Coufalová / Hana Böhme (OBZ)</v>
      </c>
      <c r="D12" s="219"/>
      <c r="E12" s="223" t="s">
        <v>23</v>
      </c>
      <c r="F12" s="224"/>
      <c r="G12" s="225" t="str">
        <f>IF((C8="OBZ"),(Vstup!T3),IF((C8="OB1"),(Vstup!T21),IF((C8="OB2"),(Vstup!T39),IF((C8="OB3"),(Vstup!T57)))))</f>
        <v>255,9 - 225,0</v>
      </c>
      <c r="H12" s="196"/>
      <c r="I12" s="213"/>
    </row>
    <row r="13" spans="1:9" ht="12.75">
      <c r="A13" s="210"/>
      <c r="B13" s="211"/>
      <c r="C13" s="212"/>
      <c r="D13" s="157">
        <v>0</v>
      </c>
      <c r="E13" s="227" t="s">
        <v>30</v>
      </c>
      <c r="F13" s="228"/>
      <c r="G13" s="225" t="str">
        <f>IF((C8="OBZ"),(Vstup!T4),IF((C8="OB1"),(Vstup!T22),IF((C8="OB2"),(Vstup!T40),IF((C8="OB3"),(Vstup!T58)))))</f>
        <v>224,9 - 192,0</v>
      </c>
      <c r="H13" s="196"/>
      <c r="I13" s="213"/>
    </row>
    <row r="14" spans="1:9" ht="20.25" customHeight="1">
      <c r="A14" s="229"/>
      <c r="B14" s="230"/>
      <c r="C14" s="212"/>
      <c r="D14" s="231">
        <f>IF(D13="DISK","DISK",(+G26+D13))</f>
        <v>268.5</v>
      </c>
      <c r="E14" s="232" t="s">
        <v>34</v>
      </c>
      <c r="F14" s="233"/>
      <c r="G14" s="234" t="str">
        <f>IF((C8)="OBZ",(A15),IF((C8)="OB1",(A16),IF((C8)="OB2",(A17),IF((C8)="OB3",(A18)))))</f>
        <v>Výborný</v>
      </c>
      <c r="H14" s="196"/>
      <c r="I14" s="213"/>
    </row>
    <row r="15" spans="1:9" ht="12.75">
      <c r="A15" s="235" t="str">
        <f>IF(D14="DISK","Diskvalifikace",IF(D14&gt;223.99,"Výborný",IF(D14&gt;195.99,"Velmi dobrý",IF(D14&gt;139.99,"Dobrý",IF(D14&lt;140,"Nehodnocen")))))</f>
        <v>Výborný</v>
      </c>
      <c r="B15" s="236" t="s">
        <v>39</v>
      </c>
      <c r="C15" s="237" t="s">
        <v>40</v>
      </c>
      <c r="D15" s="237"/>
      <c r="E15" s="238" t="s">
        <v>41</v>
      </c>
      <c r="F15" s="239" t="s">
        <v>42</v>
      </c>
      <c r="G15" s="240" t="s">
        <v>43</v>
      </c>
      <c r="H15" s="196"/>
      <c r="I15" s="213"/>
    </row>
    <row r="16" spans="1:9" ht="14.25" customHeight="1">
      <c r="A16" s="235" t="str">
        <f>IF(D14="DISK","Diskvalifikace",IF(D14&gt;223.99,"Výborný",IF(D14&gt;195.99,"Velmi dobrý",IF(D14&gt;139.99,"Dobrý",IF(D14&lt;140,"Nehodnocen")))))</f>
        <v>Výborný</v>
      </c>
      <c r="B16" s="241">
        <v>1</v>
      </c>
      <c r="C16" s="242" t="str">
        <f>IF((C8="OBZ"),(Vstup!P7),IF((C8="OB1"),(Vstup!P25),IF((C8="OB2"),(Vstup!P43),IF((C8="OB3"),(Vstup!P61)))))</f>
        <v>Odložení vleže ve skupině</v>
      </c>
      <c r="D16" s="242"/>
      <c r="E16" s="170">
        <v>9.5</v>
      </c>
      <c r="F16" s="243">
        <f>IF((C8="OBZ"),(Vstup!S7),IF((C8="OB1"),(Vstup!S25),IF((C8="OB2"),(Vstup!S43),IF((C8="OB3"),(Vstup!S61)))))</f>
        <v>2</v>
      </c>
      <c r="G16" s="244">
        <f>E16*F16</f>
        <v>19</v>
      </c>
      <c r="H16" s="245">
        <f aca="true" t="shared" si="0" ref="H16:H25">IF(D16=0,E16*2,D16+E16)/2</f>
        <v>9.5</v>
      </c>
      <c r="I16" s="213"/>
    </row>
    <row r="17" spans="1:9" ht="14.25" customHeight="1">
      <c r="A17" s="235" t="str">
        <f>IF(D14="DISK","Diskvalifikace",IF(D14&gt;255.99,"Výborný",IF(D14&gt;224.99,"Velmi dobrý",IF(D14&gt;191.99,"Dobrý",IF(D14&lt;192,"Nehodnocen")))))</f>
        <v>Výborný</v>
      </c>
      <c r="B17" s="246">
        <v>2</v>
      </c>
      <c r="C17" s="247" t="str">
        <f>IF((C8="OBZ"),(Vstup!P8),IF((C8="OB1"),(Vstup!P26),IF((C8="OB2"),(Vstup!P44),IF((C8="OB3"),(Vstup!P62)))))</f>
        <v>Odložení za pochodu</v>
      </c>
      <c r="D17" s="247"/>
      <c r="E17" s="170">
        <v>6</v>
      </c>
      <c r="F17" s="248">
        <f>IF((C8="OBZ"),(Vstup!S8),IF((C8="OB1"),(Vstup!S26),IF((C8="OB2"),(Vstup!S44),IF((C8="OB3"),(Vstup!S62)))))</f>
        <v>3</v>
      </c>
      <c r="G17" s="249">
        <f>E17*F17</f>
        <v>18</v>
      </c>
      <c r="H17" s="245">
        <f t="shared" si="0"/>
        <v>6</v>
      </c>
      <c r="I17" s="213"/>
    </row>
    <row r="18" spans="1:9" ht="14.25" customHeight="1">
      <c r="A18" s="235" t="str">
        <f>IF(D14="DISK","Diskvalifikace",IF(D14&gt;255.99,"Výborný",IF(D14&gt;224.99,"Velmi dobrý",IF(D14&gt;191.99,"Dobrý",IF(D14&lt;192,"Nehodnocen")))))</f>
        <v>Výborný</v>
      </c>
      <c r="B18" s="246">
        <v>3</v>
      </c>
      <c r="C18" s="250" t="str">
        <f>IF((C8="OBZ"),(Vstup!P9),IF((C8="OB1"),(Vstup!P27),IF((C8="OB2"),(Vstup!P45),IF((C8="OB3"),(Vstup!P63)))))</f>
        <v>Vyslání do čtverce</v>
      </c>
      <c r="D18" s="250"/>
      <c r="E18" s="170">
        <v>8.5</v>
      </c>
      <c r="F18" s="248">
        <f>IF((C8="OBZ"),(Vstup!S9),IF((C8="OB1"),(Vstup!S27),IF((C8="OB2"),(Vstup!S45),IF((C8="OB3"),(Vstup!S63)))))</f>
        <v>4</v>
      </c>
      <c r="G18" s="251">
        <f>E18*F18</f>
        <v>34</v>
      </c>
      <c r="H18" s="245">
        <f t="shared" si="0"/>
        <v>8.5</v>
      </c>
      <c r="I18" s="213"/>
    </row>
    <row r="19" spans="1:9" ht="14.25" customHeight="1">
      <c r="A19" s="252"/>
      <c r="B19" s="246">
        <v>4</v>
      </c>
      <c r="C19" s="250" t="str">
        <f>IF((C8="OBZ"),(Vstup!P10),IF((C8="OB1"),(Vstup!P28),IF((C8="OB2"),(Vstup!P46),IF((C8="OB3"),(Vstup!P64)))))</f>
        <v>Aport přes překážku</v>
      </c>
      <c r="D19" s="250"/>
      <c r="E19" s="170">
        <v>9</v>
      </c>
      <c r="F19" s="248">
        <f>IF((C8="OBZ"),(Vstup!S10),IF((C8="OB1"),(Vstup!S28),IF((C8="OB2"),(Vstup!S46),IF((C8="OB3"),(Vstup!S64)))))</f>
        <v>3</v>
      </c>
      <c r="G19" s="251">
        <f aca="true" t="shared" si="1" ref="G19:G24">E19*F19</f>
        <v>27</v>
      </c>
      <c r="H19" s="245">
        <f t="shared" si="0"/>
        <v>9</v>
      </c>
      <c r="I19" s="213"/>
    </row>
    <row r="20" spans="1:9" ht="14.25" customHeight="1">
      <c r="A20" s="252"/>
      <c r="B20" s="246">
        <v>5</v>
      </c>
      <c r="C20" s="250" t="str">
        <f>IF((C8="OBZ"),(Vstup!P11),IF((C8="OB1"),(Vstup!P29),IF((C8="OB2"),(Vstup!P47),IF((C8="OB3"),(Vstup!P65)))))</f>
        <v>Směrový aport</v>
      </c>
      <c r="D20" s="250"/>
      <c r="E20" s="170">
        <v>9</v>
      </c>
      <c r="F20" s="248">
        <f>IF((C8="OBZ"),(Vstup!S11),IF((C8="OB1"),(Vstup!S29),IF((C8="OB2"),(Vstup!S47),IF((C8="OB3"),(Vstup!S65)))))</f>
        <v>3</v>
      </c>
      <c r="G20" s="251">
        <f t="shared" si="1"/>
        <v>27</v>
      </c>
      <c r="H20" s="245">
        <f t="shared" si="0"/>
        <v>9</v>
      </c>
      <c r="I20" s="213"/>
    </row>
    <row r="21" spans="1:9" ht="14.25" customHeight="1">
      <c r="A21" s="252"/>
      <c r="B21" s="246">
        <v>6</v>
      </c>
      <c r="C21" s="250" t="str">
        <f>IF((C8="OBZ"),(Vstup!P12),IF((C8="OB1"),(Vstup!P30),IF((C8="OB2"),(Vstup!P48),IF((C8="OB3"),(Vstup!P66)))))</f>
        <v>Ovladatelnost na dálku</v>
      </c>
      <c r="D21" s="250"/>
      <c r="E21" s="170">
        <v>7</v>
      </c>
      <c r="F21" s="248">
        <f>IF((C8="OBZ"),(Vstup!S12),IF((C8="OB1"),(Vstup!S30),IF((C8="OB2"),(Vstup!S48),IF((C8="OB3"),(Vstup!S66)))))</f>
        <v>4</v>
      </c>
      <c r="G21" s="251">
        <f t="shared" si="1"/>
        <v>28</v>
      </c>
      <c r="H21" s="245">
        <f t="shared" si="0"/>
        <v>7</v>
      </c>
      <c r="I21" s="213"/>
    </row>
    <row r="22" spans="1:9" ht="14.25" customHeight="1">
      <c r="A22" s="252"/>
      <c r="B22" s="246">
        <v>7</v>
      </c>
      <c r="C22" s="250" t="str">
        <f>IF((C8="OBZ"),(Vstup!P13),IF((C8="OB1"),(Vstup!P31),IF((C8="OB2"),(Vstup!P49),IF((C8="OB3"),(Vstup!P67)))))</f>
        <v>Chůze u nohy</v>
      </c>
      <c r="D22" s="250"/>
      <c r="E22" s="170">
        <v>7</v>
      </c>
      <c r="F22" s="248">
        <f>IF((C8="OBZ"),(Vstup!S13),IF((C8="OB1"),(Vstup!S31),IF((C8="OB2"),(Vstup!S49),IF((C8="OB3"),(Vstup!S67)))))</f>
        <v>3</v>
      </c>
      <c r="G22" s="251">
        <f t="shared" si="1"/>
        <v>21</v>
      </c>
      <c r="H22" s="245">
        <f t="shared" si="0"/>
        <v>7</v>
      </c>
      <c r="I22" s="213"/>
    </row>
    <row r="23" spans="1:9" ht="14.25" customHeight="1">
      <c r="A23" s="252"/>
      <c r="B23" s="246">
        <v>8</v>
      </c>
      <c r="C23" s="250" t="str">
        <f>IF((C8="OBZ"),(Vstup!P14),IF((C8="OB1"),(Vstup!P32),IF((C8="OB2"),(Vstup!P50),IF((C8="OB3"),(Vstup!P68)))))</f>
        <v>Přivolání</v>
      </c>
      <c r="D23" s="250"/>
      <c r="E23" s="170">
        <v>9</v>
      </c>
      <c r="F23" s="248">
        <f>IF((C8="OBZ"),(Vstup!S14),IF((C8="OB1"),(Vstup!S32),IF((C8="OB2"),(Vstup!S50),IF((C8="OB3"),(Vstup!S68)))))</f>
        <v>4</v>
      </c>
      <c r="G23" s="251">
        <f t="shared" si="1"/>
        <v>36</v>
      </c>
      <c r="H23" s="245">
        <f t="shared" si="0"/>
        <v>9</v>
      </c>
      <c r="I23" s="213"/>
    </row>
    <row r="24" spans="1:9" ht="14.25" customHeight="1">
      <c r="A24" s="252"/>
      <c r="B24" s="246">
        <v>9</v>
      </c>
      <c r="C24" s="250" t="str">
        <f>IF((C8="OBZ"),(Vstup!P15),IF((C8="OB1"),(Vstup!P33),IF((C8="OB2"),(Vstup!P51),IF((C8="OB3"),(Vstup!P69)))))</f>
        <v>Pachové rozlišování</v>
      </c>
      <c r="D24" s="250"/>
      <c r="E24" s="170">
        <v>9.5</v>
      </c>
      <c r="F24" s="248">
        <f>IF((C8="OBZ"),(Vstup!S15),IF((C8="OB1"),(Vstup!S33),IF((C8="OB2"),(Vstup!S51),IF((C8="OB3"),(Vstup!S69)))))</f>
        <v>3</v>
      </c>
      <c r="G24" s="251">
        <f t="shared" si="1"/>
        <v>28.5</v>
      </c>
      <c r="H24" s="245">
        <f t="shared" si="0"/>
        <v>9.5</v>
      </c>
      <c r="I24" s="213"/>
    </row>
    <row r="25" spans="1:9" ht="14.25" customHeight="1">
      <c r="A25" s="252"/>
      <c r="B25" s="253">
        <v>10</v>
      </c>
      <c r="C25" s="254" t="str">
        <f>IF((C8="OBZ"),(Vstup!P16),IF((C8="OB1"),(Vstup!P34),IF((C8="OB2"),(Vstup!P52),IF((C8="OB3"),(Vstup!P70)))))</f>
        <v>Odložení vsedě ve skupině</v>
      </c>
      <c r="D25" s="254"/>
      <c r="E25" s="183">
        <v>10</v>
      </c>
      <c r="F25" s="255">
        <f>IF((C8="OBZ"),(Vstup!S16),IF((C8="OB1"),(Vstup!S34),IF((C8="OB2"),(Vstup!S52),IF((C8="OB3"),(Vstup!S70)))))</f>
        <v>3</v>
      </c>
      <c r="G25" s="256">
        <f>E25*F25</f>
        <v>30</v>
      </c>
      <c r="H25" s="245">
        <f t="shared" si="0"/>
        <v>10</v>
      </c>
      <c r="I25" s="213"/>
    </row>
    <row r="26" spans="1:9" ht="12.75">
      <c r="A26" s="252"/>
      <c r="B26" s="257"/>
      <c r="C26" s="258" t="s">
        <v>82</v>
      </c>
      <c r="D26" s="258"/>
      <c r="E26" s="258"/>
      <c r="F26" s="258"/>
      <c r="G26" s="259">
        <f>SUM(G16:G25)</f>
        <v>268.5</v>
      </c>
      <c r="H26" s="260"/>
      <c r="I26" s="213"/>
    </row>
    <row r="27" spans="1:9" ht="12.75">
      <c r="A27" s="261"/>
      <c r="B27" s="262"/>
      <c r="C27" s="263"/>
      <c r="D27" s="263"/>
      <c r="E27" s="263"/>
      <c r="F27" s="263"/>
      <c r="G27" s="264"/>
      <c r="H27" s="265"/>
      <c r="I27" s="266"/>
    </row>
    <row r="28" spans="1:9" ht="12.75">
      <c r="A28" s="196"/>
      <c r="B28" s="197"/>
      <c r="C28" s="198"/>
      <c r="D28" s="198"/>
      <c r="E28" s="198"/>
      <c r="F28" s="198"/>
      <c r="G28" s="199"/>
      <c r="H28" s="196"/>
      <c r="I28" s="196"/>
    </row>
    <row r="29" spans="1:9" ht="12.75">
      <c r="A29" s="196"/>
      <c r="B29" s="197"/>
      <c r="C29" s="198"/>
      <c r="D29" s="198"/>
      <c r="E29" s="198"/>
      <c r="F29" s="198"/>
      <c r="G29" s="199"/>
      <c r="H29" s="196"/>
      <c r="I29" s="196"/>
    </row>
    <row r="30" spans="1:9" ht="12.75">
      <c r="A30" s="196"/>
      <c r="B30" s="197"/>
      <c r="C30" s="198"/>
      <c r="D30" s="198"/>
      <c r="E30" s="198"/>
      <c r="F30" s="198"/>
      <c r="G30" s="199"/>
      <c r="H30" s="196"/>
      <c r="I30" s="196"/>
    </row>
    <row r="31" spans="1:9" ht="12.75">
      <c r="A31" s="196"/>
      <c r="B31" s="197"/>
      <c r="C31" s="198"/>
      <c r="D31" s="198"/>
      <c r="E31" s="198"/>
      <c r="F31" s="198"/>
      <c r="G31" s="199"/>
      <c r="H31" s="196"/>
      <c r="I31" s="196"/>
    </row>
    <row r="32" spans="1:5" ht="12.75">
      <c r="A32" s="200" t="s">
        <v>141</v>
      </c>
      <c r="B32" s="201"/>
      <c r="C32" s="201"/>
      <c r="D32" s="201"/>
      <c r="E32" s="202"/>
    </row>
    <row r="35" spans="1:3" ht="12.75">
      <c r="A35" s="203" t="s">
        <v>142</v>
      </c>
      <c r="B35" s="204"/>
      <c r="C35" s="204"/>
    </row>
  </sheetData>
  <sheetProtection sheet="1"/>
  <mergeCells count="12">
    <mergeCell ref="D10:D12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</mergeCells>
  <printOptions/>
  <pageMargins left="0.7875" right="0.7875" top="0.9847222222222223" bottom="0.9840277777777777" header="0.49236111111111114" footer="0.5118055555555555"/>
  <pageSetup horizontalDpi="300" verticalDpi="300" orientation="landscape" paperSize="9"/>
  <headerFooter alignWithMargins="0">
    <oddHeader>&amp;C&amp;18Výsledkový list OBEDIENCE CZ</oddHeader>
  </headerFooter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45"/>
  </sheetPr>
  <dimension ref="A1:I35"/>
  <sheetViews>
    <sheetView showGridLines="0" workbookViewId="0" topLeftCell="A4">
      <selection activeCell="E16" sqref="E16"/>
    </sheetView>
  </sheetViews>
  <sheetFormatPr defaultColWidth="9.140625" defaultRowHeight="12.75"/>
  <cols>
    <col min="1" max="1" width="28.7109375" style="121" customWidth="1"/>
    <col min="2" max="2" width="6.00390625" style="121" customWidth="1"/>
    <col min="3" max="3" width="39.7109375" style="121" customWidth="1"/>
    <col min="4" max="4" width="15.7109375" style="121" customWidth="1"/>
    <col min="5" max="5" width="13.8515625" style="121" customWidth="1"/>
    <col min="6" max="6" width="6.421875" style="121" customWidth="1"/>
    <col min="7" max="7" width="16.421875" style="121" customWidth="1"/>
    <col min="8" max="8" width="0" style="121" hidden="1" customWidth="1"/>
    <col min="9" max="16384" width="9.140625" style="121" customWidth="1"/>
  </cols>
  <sheetData>
    <row r="1" spans="1:9" ht="12.75">
      <c r="A1" s="205" t="s">
        <v>133</v>
      </c>
      <c r="B1" s="206" t="s">
        <v>134</v>
      </c>
      <c r="C1" s="207" t="str">
        <f>+Vstup!I1</f>
        <v>Klub Obedience CZ</v>
      </c>
      <c r="D1" s="208"/>
      <c r="E1" s="208"/>
      <c r="F1" s="208"/>
      <c r="G1" s="208"/>
      <c r="H1" s="208"/>
      <c r="I1" s="209"/>
    </row>
    <row r="2" spans="1:9" ht="12.75">
      <c r="A2" s="210" t="s">
        <v>135</v>
      </c>
      <c r="B2" s="211" t="s">
        <v>134</v>
      </c>
      <c r="C2" s="212" t="str">
        <f>+Vstup!I2</f>
        <v>5.MR BO a AO</v>
      </c>
      <c r="D2" s="196"/>
      <c r="E2" s="196"/>
      <c r="F2" s="196"/>
      <c r="G2" s="196"/>
      <c r="H2" s="196"/>
      <c r="I2" s="213"/>
    </row>
    <row r="3" spans="1:9" ht="12.75">
      <c r="A3" s="210" t="s">
        <v>136</v>
      </c>
      <c r="B3" s="211" t="s">
        <v>134</v>
      </c>
      <c r="C3" s="214" t="str">
        <f>+Vstup!I3</f>
        <v>13.09.2014</v>
      </c>
      <c r="D3" s="196"/>
      <c r="E3" s="196"/>
      <c r="F3" s="196"/>
      <c r="G3" s="196"/>
      <c r="H3" s="196"/>
      <c r="I3" s="213"/>
    </row>
    <row r="4" spans="1:9" ht="12.75">
      <c r="A4" s="215"/>
      <c r="B4" s="211"/>
      <c r="C4" s="216"/>
      <c r="D4" s="196"/>
      <c r="E4" s="196"/>
      <c r="F4" s="196"/>
      <c r="G4" s="196"/>
      <c r="H4" s="196"/>
      <c r="I4" s="213"/>
    </row>
    <row r="5" spans="1:9" ht="12.75">
      <c r="A5" s="210" t="s">
        <v>137</v>
      </c>
      <c r="B5" s="211" t="s">
        <v>134</v>
      </c>
      <c r="C5" s="217" t="str">
        <f>+Vstup!B23</f>
        <v>Zuzana Wildmannová</v>
      </c>
      <c r="D5" s="196"/>
      <c r="E5" s="196"/>
      <c r="F5" s="196"/>
      <c r="G5" s="196"/>
      <c r="H5" s="196"/>
      <c r="I5" s="213"/>
    </row>
    <row r="6" spans="1:9" ht="12.75">
      <c r="A6" s="210" t="s">
        <v>2</v>
      </c>
      <c r="B6" s="211" t="s">
        <v>134</v>
      </c>
      <c r="C6" s="217" t="str">
        <f>+Vstup!C23</f>
        <v>Akbar Aboriginal Mystery</v>
      </c>
      <c r="D6" s="196"/>
      <c r="E6" s="196"/>
      <c r="F6" s="196"/>
      <c r="G6" s="196"/>
      <c r="H6" s="196"/>
      <c r="I6" s="213"/>
    </row>
    <row r="7" spans="1:9" ht="12.75">
      <c r="A7" s="210" t="s">
        <v>3</v>
      </c>
      <c r="B7" s="211" t="s">
        <v>134</v>
      </c>
      <c r="C7" s="217" t="str">
        <f>+Vstup!D23</f>
        <v>tervueren</v>
      </c>
      <c r="D7" s="196"/>
      <c r="E7" s="196"/>
      <c r="F7" s="196"/>
      <c r="G7" s="196"/>
      <c r="H7" s="196"/>
      <c r="I7" s="213"/>
    </row>
    <row r="8" spans="1:9" ht="12.75">
      <c r="A8" s="210" t="s">
        <v>4</v>
      </c>
      <c r="B8" s="211" t="s">
        <v>134</v>
      </c>
      <c r="C8" s="217" t="str">
        <f>+Vstup!E23</f>
        <v>OBZ</v>
      </c>
      <c r="D8" s="196"/>
      <c r="E8" s="196"/>
      <c r="F8" s="196"/>
      <c r="G8" s="196"/>
      <c r="H8" s="196"/>
      <c r="I8" s="213"/>
    </row>
    <row r="9" spans="1:9" ht="12.75">
      <c r="A9" s="210"/>
      <c r="B9" s="218"/>
      <c r="C9" s="216"/>
      <c r="D9" s="196"/>
      <c r="E9" s="196"/>
      <c r="F9" s="196"/>
      <c r="G9" s="196"/>
      <c r="H9" s="196"/>
      <c r="I9" s="213"/>
    </row>
    <row r="10" spans="1:9" ht="41.25" customHeight="1">
      <c r="A10" s="210" t="s">
        <v>138</v>
      </c>
      <c r="B10" s="211" t="s">
        <v>134</v>
      </c>
      <c r="C10" s="214" t="str">
        <f>+Vstup!I4</f>
        <v>Rudy Cattrysse / Markéta Píšová (OBZ)</v>
      </c>
      <c r="D10" s="219" t="s">
        <v>139</v>
      </c>
      <c r="E10" s="220" t="s">
        <v>9</v>
      </c>
      <c r="F10" s="221"/>
      <c r="G10" s="222"/>
      <c r="H10" s="196"/>
      <c r="I10" s="213"/>
    </row>
    <row r="11" spans="1:9" ht="12.75">
      <c r="A11" s="210"/>
      <c r="B11" s="211"/>
      <c r="C11" s="214"/>
      <c r="D11" s="219"/>
      <c r="E11" s="223" t="s">
        <v>16</v>
      </c>
      <c r="F11" s="224"/>
      <c r="G11" s="225" t="str">
        <f>IF((C8="OBZ"),(Vstup!T2),IF((C8="OB1"),(Vstup!T20),IF((C8="OB2"),(Vstup!T38),IF((C8="OB3"),(Vstup!T56)))))</f>
        <v>280,0 - 224,0</v>
      </c>
      <c r="H11" s="226"/>
      <c r="I11" s="213"/>
    </row>
    <row r="12" spans="1:9" ht="12.75">
      <c r="A12" s="210" t="s">
        <v>140</v>
      </c>
      <c r="B12" s="211" t="s">
        <v>134</v>
      </c>
      <c r="C12" s="212" t="str">
        <f>+Vstup!I6</f>
        <v>Zuzana Coufalová / Hana Böhme (OBZ)</v>
      </c>
      <c r="D12" s="219"/>
      <c r="E12" s="223" t="s">
        <v>23</v>
      </c>
      <c r="F12" s="224"/>
      <c r="G12" s="225" t="str">
        <f>IF((C8="OBZ"),(Vstup!T3),IF((C8="OB1"),(Vstup!T21),IF((C8="OB2"),(Vstup!T39),IF((C8="OB3"),(Vstup!T57)))))</f>
        <v>223,9 - 196,0</v>
      </c>
      <c r="H12" s="196"/>
      <c r="I12" s="213"/>
    </row>
    <row r="13" spans="1:9" ht="12.75">
      <c r="A13" s="210"/>
      <c r="B13" s="211"/>
      <c r="C13" s="212"/>
      <c r="D13" s="157">
        <v>0</v>
      </c>
      <c r="E13" s="227" t="s">
        <v>30</v>
      </c>
      <c r="F13" s="228"/>
      <c r="G13" s="225" t="str">
        <f>IF((C8="OBZ"),(Vstup!T4),IF((C8="OB1"),(Vstup!T22),IF((C8="OB2"),(Vstup!T40),IF((C8="OB3"),(Vstup!T58)))))</f>
        <v>195,9 - 140,0</v>
      </c>
      <c r="H13" s="196"/>
      <c r="I13" s="213"/>
    </row>
    <row r="14" spans="1:9" ht="20.25" customHeight="1">
      <c r="A14" s="229"/>
      <c r="B14" s="230"/>
      <c r="C14" s="212"/>
      <c r="D14" s="231">
        <f>IF(D13="DISK","DISK",(+G26+D13))</f>
        <v>0</v>
      </c>
      <c r="E14" s="232" t="s">
        <v>34</v>
      </c>
      <c r="F14" s="233"/>
      <c r="G14" s="234" t="str">
        <f>IF((C8)="OBZ",(A15),IF((C8)="OB1",(A16),IF((C8)="OB2",(A17),IF((C8)="OB3",(A18)))))</f>
        <v>Nehodnocen</v>
      </c>
      <c r="H14" s="196"/>
      <c r="I14" s="213"/>
    </row>
    <row r="15" spans="1:9" ht="12.75">
      <c r="A15" s="235" t="str">
        <f>IF(D14="DISK","Diskvalifikace",IF(D14&gt;223.99,"Výborný",IF(D14&gt;195.99,"Velmi dobrý",IF(D14&gt;139.99,"Dobrý",IF(D14&lt;140,"Nehodnocen")))))</f>
        <v>Nehodnocen</v>
      </c>
      <c r="B15" s="236" t="s">
        <v>39</v>
      </c>
      <c r="C15" s="237" t="s">
        <v>40</v>
      </c>
      <c r="D15" s="237"/>
      <c r="E15" s="238" t="s">
        <v>41</v>
      </c>
      <c r="F15" s="239" t="s">
        <v>42</v>
      </c>
      <c r="G15" s="240" t="s">
        <v>43</v>
      </c>
      <c r="H15" s="196"/>
      <c r="I15" s="213"/>
    </row>
    <row r="16" spans="1:9" ht="14.25" customHeight="1">
      <c r="A16" s="235" t="str">
        <f>IF(D14="DISK","Diskvalifikace",IF(D14&gt;223.99,"Výborný",IF(D14&gt;195.99,"Velmi dobrý",IF(D14&gt;139.99,"Dobrý",IF(D14&lt;140,"Nehodnocen")))))</f>
        <v>Nehodnocen</v>
      </c>
      <c r="B16" s="241">
        <v>1</v>
      </c>
      <c r="C16" s="242" t="str">
        <f>IF((C8="OBZ"),(Vstup!P7),IF((C8="OB1"),(Vstup!P25),IF((C8="OB2"),(Vstup!P43),IF((C8="OB3"),(Vstup!P61)))))</f>
        <v>Odložení vleže ve skupině</v>
      </c>
      <c r="D16" s="242"/>
      <c r="E16" s="170">
        <v>0</v>
      </c>
      <c r="F16" s="243">
        <f>IF((C8="OBZ"),(Vstup!S7),IF((C8="OB1"),(Vstup!S25),IF((C8="OB2"),(Vstup!S43),IF((C8="OB3"),(Vstup!S61)))))</f>
        <v>2</v>
      </c>
      <c r="G16" s="244">
        <f>E16*F16</f>
        <v>0</v>
      </c>
      <c r="H16" s="245">
        <f aca="true" t="shared" si="0" ref="H16:H25">IF(D16=0,E16*2,D16+E16)/2</f>
        <v>0</v>
      </c>
      <c r="I16" s="213"/>
    </row>
    <row r="17" spans="1:9" ht="14.25" customHeight="1">
      <c r="A17" s="235" t="str">
        <f>IF(D14="DISK","Diskvalifikace",IF(D14&gt;255.99,"Výborný",IF(D14&gt;224.99,"Velmi dobrý",IF(D14&gt;191.99,"Dobrý",IF(D14&lt;192,"Nehodnocen")))))</f>
        <v>Nehodnocen</v>
      </c>
      <c r="B17" s="246">
        <v>2</v>
      </c>
      <c r="C17" s="247" t="str">
        <f>IF((C8="OBZ"),(Vstup!P8),IF((C8="OB1"),(Vstup!P26),IF((C8="OB2"),(Vstup!P44),IF((C8="OB3"),(Vstup!P62)))))</f>
        <v>Chůze u nohy</v>
      </c>
      <c r="D17" s="247"/>
      <c r="E17" s="170">
        <v>0</v>
      </c>
      <c r="F17" s="248">
        <f>IF((C8="OBZ"),(Vstup!S8),IF((C8="OB1"),(Vstup!S26),IF((C8="OB2"),(Vstup!S44),IF((C8="OB3"),(Vstup!S62)))))</f>
        <v>3</v>
      </c>
      <c r="G17" s="249">
        <f>E17*F17</f>
        <v>0</v>
      </c>
      <c r="H17" s="245">
        <f t="shared" si="0"/>
        <v>0</v>
      </c>
      <c r="I17" s="213"/>
    </row>
    <row r="18" spans="1:9" ht="14.25" customHeight="1">
      <c r="A18" s="235" t="str">
        <f>IF(D14="DISK","Diskvalifikace",IF(D14&gt;255.99,"Výborný",IF(D14&gt;224.99,"Velmi dobrý",IF(D14&gt;191.99,"Dobrý",IF(D14&lt;192,"Nehodnocen")))))</f>
        <v>Nehodnocen</v>
      </c>
      <c r="B18" s="246">
        <v>3</v>
      </c>
      <c r="C18" s="250" t="str">
        <f>IF((C8="OBZ"),(Vstup!P9),IF((C8="OB1"),(Vstup!P27),IF((C8="OB2"),(Vstup!P45),IF((C8="OB3"),(Vstup!P63)))))</f>
        <v>Odložení do lehu za chůze</v>
      </c>
      <c r="D18" s="250"/>
      <c r="E18" s="170">
        <v>0</v>
      </c>
      <c r="F18" s="248">
        <f>IF((C8="OBZ"),(Vstup!S9),IF((C8="OB1"),(Vstup!S27),IF((C8="OB2"),(Vstup!S45),IF((C8="OB3"),(Vstup!S63)))))</f>
        <v>3</v>
      </c>
      <c r="G18" s="251">
        <f>E18*F18</f>
        <v>0</v>
      </c>
      <c r="H18" s="245">
        <f t="shared" si="0"/>
        <v>0</v>
      </c>
      <c r="I18" s="213"/>
    </row>
    <row r="19" spans="1:9" ht="14.25" customHeight="1">
      <c r="A19" s="252"/>
      <c r="B19" s="246">
        <v>4</v>
      </c>
      <c r="C19" s="250" t="str">
        <f>IF((C8="OBZ"),(Vstup!P10),IF((C8="OB1"),(Vstup!P28),IF((C8="OB2"),(Vstup!P46),IF((C8="OB3"),(Vstup!P64)))))</f>
        <v>Přivolání </v>
      </c>
      <c r="D19" s="250"/>
      <c r="E19" s="170">
        <v>0</v>
      </c>
      <c r="F19" s="248">
        <f>IF((C8="OBZ"),(Vstup!S10),IF((C8="OB1"),(Vstup!S28),IF((C8="OB2"),(Vstup!S46),IF((C8="OB3"),(Vstup!S64)))))</f>
        <v>3</v>
      </c>
      <c r="G19" s="251">
        <f aca="true" t="shared" si="1" ref="G19:G24">E19*F19</f>
        <v>0</v>
      </c>
      <c r="H19" s="245">
        <f t="shared" si="0"/>
        <v>0</v>
      </c>
      <c r="I19" s="213"/>
    </row>
    <row r="20" spans="1:9" ht="14.25" customHeight="1">
      <c r="A20" s="252"/>
      <c r="B20" s="246">
        <v>5</v>
      </c>
      <c r="C20" s="250" t="str">
        <f>IF((C8="OBZ"),(Vstup!P11),IF((C8="OB1"),(Vstup!P29),IF((C8="OB2"),(Vstup!P47),IF((C8="OB3"),(Vstup!P65)))))</f>
        <v>Odložení do sedu za chůze</v>
      </c>
      <c r="D20" s="250"/>
      <c r="E20" s="170">
        <v>0</v>
      </c>
      <c r="F20" s="248">
        <f>IF((C8="OBZ"),(Vstup!S11),IF((C8="OB1"),(Vstup!S29),IF((C8="OB2"),(Vstup!S47),IF((C8="OB3"),(Vstup!S65)))))</f>
        <v>3</v>
      </c>
      <c r="G20" s="251">
        <f t="shared" si="1"/>
        <v>0</v>
      </c>
      <c r="H20" s="245">
        <f t="shared" si="0"/>
        <v>0</v>
      </c>
      <c r="I20" s="213"/>
    </row>
    <row r="21" spans="1:9" ht="14.25" customHeight="1">
      <c r="A21" s="252"/>
      <c r="B21" s="246">
        <v>6</v>
      </c>
      <c r="C21" s="250" t="str">
        <f>IF((C8="OBZ"),(Vstup!P12),IF((C8="OB1"),(Vstup!P30),IF((C8="OB2"),(Vstup!P48),IF((C8="OB3"),(Vstup!P66)))))</f>
        <v>Vyslání do čtverce </v>
      </c>
      <c r="D21" s="250"/>
      <c r="E21" s="170">
        <v>0</v>
      </c>
      <c r="F21" s="248">
        <f>IF((C8="OBZ"),(Vstup!S12),IF((C8="OB1"),(Vstup!S30),IF((C8="OB2"),(Vstup!S48),IF((C8="OB3"),(Vstup!S66)))))</f>
        <v>3</v>
      </c>
      <c r="G21" s="251">
        <f t="shared" si="1"/>
        <v>0</v>
      </c>
      <c r="H21" s="245">
        <f t="shared" si="0"/>
        <v>0</v>
      </c>
      <c r="I21" s="213"/>
    </row>
    <row r="22" spans="1:9" ht="14.25" customHeight="1">
      <c r="A22" s="252"/>
      <c r="B22" s="246">
        <v>7</v>
      </c>
      <c r="C22" s="250" t="str">
        <f>IF((C8="OBZ"),(Vstup!P13),IF((C8="OB1"),(Vstup!P31),IF((C8="OB2"),(Vstup!P49),IF((C8="OB3"),(Vstup!P67)))))</f>
        <v>Ovladatelnost na dálku</v>
      </c>
      <c r="D22" s="250"/>
      <c r="E22" s="170">
        <v>0</v>
      </c>
      <c r="F22" s="248">
        <f>IF((C8="OBZ"),(Vstup!S13),IF((C8="OB1"),(Vstup!S31),IF((C8="OB2"),(Vstup!S49),IF((C8="OB3"),(Vstup!S67)))))</f>
        <v>3</v>
      </c>
      <c r="G22" s="251">
        <f t="shared" si="1"/>
        <v>0</v>
      </c>
      <c r="H22" s="245">
        <f t="shared" si="0"/>
        <v>0</v>
      </c>
      <c r="I22" s="213"/>
    </row>
    <row r="23" spans="1:9" ht="14.25" customHeight="1">
      <c r="A23" s="252"/>
      <c r="B23" s="246">
        <v>8</v>
      </c>
      <c r="C23" s="250" t="str">
        <f>IF((C8="OBZ"),(Vstup!P14),IF((C8="OB1"),(Vstup!P32),IF((C8="OB2"),(Vstup!P50),IF((C8="OB3"),(Vstup!P68)))))</f>
        <v>Držení aportovací činky</v>
      </c>
      <c r="D23" s="250"/>
      <c r="E23" s="170">
        <v>0</v>
      </c>
      <c r="F23" s="248">
        <f>IF((C8="OBZ"),(Vstup!S14),IF((C8="OB1"),(Vstup!S32),IF((C8="OB2"),(Vstup!S50),IF((C8="OB3"),(Vstup!S68)))))</f>
        <v>3</v>
      </c>
      <c r="G23" s="251">
        <f t="shared" si="1"/>
        <v>0</v>
      </c>
      <c r="H23" s="245">
        <f t="shared" si="0"/>
        <v>0</v>
      </c>
      <c r="I23" s="213"/>
    </row>
    <row r="24" spans="1:9" ht="14.25" customHeight="1">
      <c r="A24" s="252"/>
      <c r="B24" s="246">
        <v>9</v>
      </c>
      <c r="C24" s="250" t="str">
        <f>IF((C8="OBZ"),(Vstup!P15),IF((C8="OB1"),(Vstup!P33),IF((C8="OB2"),(Vstup!P51),IF((C8="OB3"),(Vstup!P69)))))</f>
        <v>Skok přes překážku</v>
      </c>
      <c r="D24" s="250"/>
      <c r="E24" s="170">
        <v>0</v>
      </c>
      <c r="F24" s="248">
        <f>IF((C8="OBZ"),(Vstup!S15),IF((C8="OB1"),(Vstup!S33),IF((C8="OB2"),(Vstup!S51),IF((C8="OB3"),(Vstup!S69)))))</f>
        <v>3</v>
      </c>
      <c r="G24" s="251">
        <f t="shared" si="1"/>
        <v>0</v>
      </c>
      <c r="H24" s="245">
        <f t="shared" si="0"/>
        <v>0</v>
      </c>
      <c r="I24" s="213"/>
    </row>
    <row r="25" spans="1:9" ht="14.25" customHeight="1">
      <c r="A25" s="252"/>
      <c r="B25" s="253">
        <v>10</v>
      </c>
      <c r="C25" s="254" t="str">
        <f>IF((C8="OBZ"),(Vstup!P16),IF((C8="OB1"),(Vstup!P34),IF((C8="OB2"),(Vstup!P52),IF((C8="OB3"),(Vstup!P70)))))</f>
        <v>Všeobecný dojem</v>
      </c>
      <c r="D25" s="254"/>
      <c r="E25" s="183">
        <v>0</v>
      </c>
      <c r="F25" s="255">
        <f>IF((C8="OBZ"),(Vstup!S16),IF((C8="OB1"),(Vstup!S34),IF((C8="OB2"),(Vstup!S52),IF((C8="OB3"),(Vstup!S70)))))</f>
        <v>2</v>
      </c>
      <c r="G25" s="256">
        <f>E25*F25</f>
        <v>0</v>
      </c>
      <c r="H25" s="245">
        <f t="shared" si="0"/>
        <v>0</v>
      </c>
      <c r="I25" s="213"/>
    </row>
    <row r="26" spans="1:9" ht="12.75">
      <c r="A26" s="252"/>
      <c r="B26" s="257"/>
      <c r="C26" s="258" t="s">
        <v>82</v>
      </c>
      <c r="D26" s="258"/>
      <c r="E26" s="258"/>
      <c r="F26" s="258"/>
      <c r="G26" s="259">
        <f>SUM(G16:G25)</f>
        <v>0</v>
      </c>
      <c r="H26" s="260"/>
      <c r="I26" s="213"/>
    </row>
    <row r="27" spans="1:9" ht="12.75">
      <c r="A27" s="261"/>
      <c r="B27" s="262"/>
      <c r="C27" s="263"/>
      <c r="D27" s="263"/>
      <c r="E27" s="263"/>
      <c r="F27" s="263"/>
      <c r="G27" s="264"/>
      <c r="H27" s="265"/>
      <c r="I27" s="266"/>
    </row>
    <row r="28" spans="1:9" ht="12.75">
      <c r="A28" s="196"/>
      <c r="B28" s="197"/>
      <c r="C28" s="198"/>
      <c r="D28" s="198"/>
      <c r="E28" s="198"/>
      <c r="F28" s="198"/>
      <c r="G28" s="199"/>
      <c r="H28" s="196"/>
      <c r="I28" s="196"/>
    </row>
    <row r="29" spans="1:9" ht="12.75">
      <c r="A29" s="196"/>
      <c r="B29" s="197"/>
      <c r="C29" s="198"/>
      <c r="D29" s="198"/>
      <c r="E29" s="198"/>
      <c r="F29" s="198"/>
      <c r="G29" s="199"/>
      <c r="H29" s="196"/>
      <c r="I29" s="196"/>
    </row>
    <row r="30" spans="1:9" ht="12.75">
      <c r="A30" s="196"/>
      <c r="B30" s="197"/>
      <c r="C30" s="198"/>
      <c r="D30" s="198"/>
      <c r="E30" s="198"/>
      <c r="F30" s="198"/>
      <c r="G30" s="199"/>
      <c r="H30" s="196"/>
      <c r="I30" s="196"/>
    </row>
    <row r="31" spans="1:9" ht="12.75">
      <c r="A31" s="196"/>
      <c r="B31" s="197"/>
      <c r="C31" s="198"/>
      <c r="D31" s="198"/>
      <c r="E31" s="198"/>
      <c r="F31" s="198"/>
      <c r="G31" s="199"/>
      <c r="H31" s="196"/>
      <c r="I31" s="196"/>
    </row>
    <row r="32" spans="1:5" ht="12.75">
      <c r="A32" s="200" t="s">
        <v>141</v>
      </c>
      <c r="B32" s="201"/>
      <c r="C32" s="201"/>
      <c r="D32" s="201"/>
      <c r="E32" s="202"/>
    </row>
    <row r="35" spans="1:3" ht="12.75">
      <c r="A35" s="203" t="s">
        <v>142</v>
      </c>
      <c r="B35" s="204"/>
      <c r="C35" s="204"/>
    </row>
  </sheetData>
  <sheetProtection sheet="1"/>
  <mergeCells count="12">
    <mergeCell ref="D10:D12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</mergeCells>
  <printOptions/>
  <pageMargins left="0.7875" right="0.7875" top="0.9847222222222223" bottom="0.9840277777777777" header="0.49236111111111114" footer="0.5118055555555555"/>
  <pageSetup horizontalDpi="300" verticalDpi="300" orientation="landscape" paperSize="9"/>
  <headerFooter alignWithMargins="0">
    <oddHeader>&amp;C&amp;18Výsledkový list OBEDIENCE CZ</oddHeader>
  </headerFooter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45"/>
  </sheetPr>
  <dimension ref="A1:I35"/>
  <sheetViews>
    <sheetView showGridLines="0" workbookViewId="0" topLeftCell="A7">
      <selection activeCell="A28" sqref="A28"/>
    </sheetView>
  </sheetViews>
  <sheetFormatPr defaultColWidth="9.140625" defaultRowHeight="12.75"/>
  <cols>
    <col min="1" max="1" width="28.7109375" style="121" customWidth="1"/>
    <col min="2" max="2" width="6.00390625" style="121" customWidth="1"/>
    <col min="3" max="3" width="39.7109375" style="121" customWidth="1"/>
    <col min="4" max="4" width="15.7109375" style="121" customWidth="1"/>
    <col min="5" max="5" width="13.8515625" style="121" customWidth="1"/>
    <col min="6" max="6" width="6.421875" style="121" customWidth="1"/>
    <col min="7" max="7" width="16.421875" style="121" customWidth="1"/>
    <col min="8" max="8" width="0" style="121" hidden="1" customWidth="1"/>
    <col min="9" max="16384" width="9.140625" style="121" customWidth="1"/>
  </cols>
  <sheetData>
    <row r="1" spans="1:9" ht="12.75">
      <c r="A1" s="205" t="s">
        <v>133</v>
      </c>
      <c r="B1" s="206" t="s">
        <v>134</v>
      </c>
      <c r="C1" s="207" t="str">
        <f>+Vstup!I1</f>
        <v>Klub Obedience CZ</v>
      </c>
      <c r="D1" s="208"/>
      <c r="E1" s="208"/>
      <c r="F1" s="208"/>
      <c r="G1" s="208"/>
      <c r="H1" s="208"/>
      <c r="I1" s="209"/>
    </row>
    <row r="2" spans="1:9" ht="12.75">
      <c r="A2" s="210" t="s">
        <v>135</v>
      </c>
      <c r="B2" s="211" t="s">
        <v>134</v>
      </c>
      <c r="C2" s="212" t="str">
        <f>+Vstup!I2</f>
        <v>5.MR BO a AO</v>
      </c>
      <c r="D2" s="196"/>
      <c r="E2" s="196"/>
      <c r="F2" s="196"/>
      <c r="G2" s="196"/>
      <c r="H2" s="196"/>
      <c r="I2" s="213"/>
    </row>
    <row r="3" spans="1:9" ht="12.75">
      <c r="A3" s="210" t="s">
        <v>136</v>
      </c>
      <c r="B3" s="211" t="s">
        <v>134</v>
      </c>
      <c r="C3" s="214" t="str">
        <f>+Vstup!I3</f>
        <v>13.09.2014</v>
      </c>
      <c r="D3" s="196"/>
      <c r="E3" s="196"/>
      <c r="F3" s="196"/>
      <c r="G3" s="196"/>
      <c r="H3" s="196"/>
      <c r="I3" s="213"/>
    </row>
    <row r="4" spans="1:9" ht="12.75">
      <c r="A4" s="215"/>
      <c r="B4" s="211"/>
      <c r="C4" s="216"/>
      <c r="D4" s="196"/>
      <c r="E4" s="196"/>
      <c r="F4" s="196"/>
      <c r="G4" s="196"/>
      <c r="H4" s="196"/>
      <c r="I4" s="213"/>
    </row>
    <row r="5" spans="1:9" ht="12.75">
      <c r="A5" s="210" t="s">
        <v>137</v>
      </c>
      <c r="B5" s="211" t="s">
        <v>134</v>
      </c>
      <c r="C5" s="217" t="str">
        <f>+Vstup!B24</f>
        <v>Jitka Maroušková</v>
      </c>
      <c r="D5" s="196"/>
      <c r="E5" s="196"/>
      <c r="F5" s="196"/>
      <c r="G5" s="196"/>
      <c r="H5" s="196"/>
      <c r="I5" s="213"/>
    </row>
    <row r="6" spans="1:9" ht="12.75">
      <c r="A6" s="210" t="s">
        <v>2</v>
      </c>
      <c r="B6" s="211" t="s">
        <v>134</v>
      </c>
      <c r="C6" s="217" t="str">
        <f>+Vstup!C24</f>
        <v>Ejhle Novterpod</v>
      </c>
      <c r="D6" s="196"/>
      <c r="E6" s="196"/>
      <c r="F6" s="196"/>
      <c r="G6" s="196"/>
      <c r="H6" s="196"/>
      <c r="I6" s="213"/>
    </row>
    <row r="7" spans="1:9" ht="12.75">
      <c r="A7" s="210" t="s">
        <v>3</v>
      </c>
      <c r="B7" s="211" t="s">
        <v>134</v>
      </c>
      <c r="C7" s="217" t="str">
        <f>+Vstup!D24</f>
        <v>tervueren</v>
      </c>
      <c r="D7" s="196"/>
      <c r="E7" s="196"/>
      <c r="F7" s="196"/>
      <c r="G7" s="196"/>
      <c r="H7" s="196"/>
      <c r="I7" s="213"/>
    </row>
    <row r="8" spans="1:9" ht="12.75">
      <c r="A8" s="210" t="s">
        <v>4</v>
      </c>
      <c r="B8" s="211" t="s">
        <v>134</v>
      </c>
      <c r="C8" s="217" t="str">
        <f>+Vstup!E24</f>
        <v>OBZ</v>
      </c>
      <c r="D8" s="196"/>
      <c r="E8" s="196"/>
      <c r="F8" s="196"/>
      <c r="G8" s="196"/>
      <c r="H8" s="196"/>
      <c r="I8" s="213"/>
    </row>
    <row r="9" spans="1:9" ht="12.75">
      <c r="A9" s="210"/>
      <c r="B9" s="218"/>
      <c r="C9" s="216"/>
      <c r="D9" s="196"/>
      <c r="E9" s="196"/>
      <c r="F9" s="196"/>
      <c r="G9" s="196"/>
      <c r="H9" s="196"/>
      <c r="I9" s="213"/>
    </row>
    <row r="10" spans="1:9" ht="41.25" customHeight="1">
      <c r="A10" s="210" t="s">
        <v>138</v>
      </c>
      <c r="B10" s="211" t="s">
        <v>134</v>
      </c>
      <c r="C10" s="214" t="str">
        <f>+Vstup!I4</f>
        <v>Rudy Cattrysse / Markéta Píšová (OBZ)</v>
      </c>
      <c r="D10" s="219" t="s">
        <v>139</v>
      </c>
      <c r="E10" s="220" t="s">
        <v>9</v>
      </c>
      <c r="F10" s="221"/>
      <c r="G10" s="222"/>
      <c r="H10" s="196"/>
      <c r="I10" s="213"/>
    </row>
    <row r="11" spans="1:9" ht="12.75">
      <c r="A11" s="210"/>
      <c r="B11" s="211"/>
      <c r="C11" s="214"/>
      <c r="D11" s="219"/>
      <c r="E11" s="223" t="s">
        <v>16</v>
      </c>
      <c r="F11" s="224"/>
      <c r="G11" s="225" t="str">
        <f>IF((C8="OBZ"),(Vstup!T2),IF((C8="OB1"),(Vstup!T20),IF((C8="OB2"),(Vstup!T38),IF((C8="OB3"),(Vstup!T56)))))</f>
        <v>280,0 - 224,0</v>
      </c>
      <c r="H11" s="226"/>
      <c r="I11" s="213"/>
    </row>
    <row r="12" spans="1:9" ht="12.75">
      <c r="A12" s="210" t="s">
        <v>140</v>
      </c>
      <c r="B12" s="211" t="s">
        <v>134</v>
      </c>
      <c r="C12" s="212" t="str">
        <f>+Vstup!I6</f>
        <v>Zuzana Coufalová / Hana Böhme (OBZ)</v>
      </c>
      <c r="D12" s="219"/>
      <c r="E12" s="223" t="s">
        <v>23</v>
      </c>
      <c r="F12" s="224"/>
      <c r="G12" s="225" t="str">
        <f>IF((C8="OBZ"),(Vstup!T3),IF((C8="OB1"),(Vstup!T21),IF((C8="OB2"),(Vstup!T39),IF((C8="OB3"),(Vstup!T57)))))</f>
        <v>223,9 - 196,0</v>
      </c>
      <c r="H12" s="196"/>
      <c r="I12" s="213"/>
    </row>
    <row r="13" spans="1:9" ht="12.75">
      <c r="A13" s="210"/>
      <c r="B13" s="211"/>
      <c r="C13" s="212"/>
      <c r="D13" s="157">
        <v>0</v>
      </c>
      <c r="E13" s="227" t="s">
        <v>30</v>
      </c>
      <c r="F13" s="228"/>
      <c r="G13" s="225" t="str">
        <f>IF((C8="OBZ"),(Vstup!T4),IF((C8="OB1"),(Vstup!T22),IF((C8="OB2"),(Vstup!T40),IF((C8="OB3"),(Vstup!T58)))))</f>
        <v>195,9 - 140,0</v>
      </c>
      <c r="H13" s="196"/>
      <c r="I13" s="213"/>
    </row>
    <row r="14" spans="1:9" ht="20.25" customHeight="1">
      <c r="A14" s="229"/>
      <c r="B14" s="230"/>
      <c r="C14" s="212"/>
      <c r="D14" s="231">
        <f>IF(D13="DISK","DISK",(+G26+D13))</f>
        <v>0</v>
      </c>
      <c r="E14" s="232" t="s">
        <v>34</v>
      </c>
      <c r="F14" s="233"/>
      <c r="G14" s="234" t="str">
        <f>IF((C8)="OBZ",(A15),IF((C8)="OB1",(A16),IF((C8)="OB2",(A17),IF((C8)="OB3",(A18)))))</f>
        <v>Nehodnocen</v>
      </c>
      <c r="H14" s="196"/>
      <c r="I14" s="213"/>
    </row>
    <row r="15" spans="1:9" ht="12.75">
      <c r="A15" s="235" t="str">
        <f>IF(D14="DISK","Diskvalifikace",IF(D14&gt;223.99,"Výborný",IF(D14&gt;195.99,"Velmi dobrý",IF(D14&gt;139.99,"Dobrý",IF(D14&lt;140,"Nehodnocen")))))</f>
        <v>Nehodnocen</v>
      </c>
      <c r="B15" s="236" t="s">
        <v>39</v>
      </c>
      <c r="C15" s="237" t="s">
        <v>40</v>
      </c>
      <c r="D15" s="237"/>
      <c r="E15" s="238" t="s">
        <v>41</v>
      </c>
      <c r="F15" s="239" t="s">
        <v>42</v>
      </c>
      <c r="G15" s="240" t="s">
        <v>43</v>
      </c>
      <c r="H15" s="196"/>
      <c r="I15" s="213"/>
    </row>
    <row r="16" spans="1:9" ht="14.25" customHeight="1">
      <c r="A16" s="235" t="str">
        <f>IF(D14="DISK","Diskvalifikace",IF(D14&gt;223.99,"Výborný",IF(D14&gt;195.99,"Velmi dobrý",IF(D14&gt;139.99,"Dobrý",IF(D14&lt;140,"Nehodnocen")))))</f>
        <v>Nehodnocen</v>
      </c>
      <c r="B16" s="241">
        <v>1</v>
      </c>
      <c r="C16" s="242" t="str">
        <f>IF((C8="OBZ"),(Vstup!P7),IF((C8="OB1"),(Vstup!P25),IF((C8="OB2"),(Vstup!P43),IF((C8="OB3"),(Vstup!P61)))))</f>
        <v>Odložení vleže ve skupině</v>
      </c>
      <c r="D16" s="242"/>
      <c r="E16" s="170">
        <v>0</v>
      </c>
      <c r="F16" s="243">
        <f>IF((C8="OBZ"),(Vstup!S7),IF((C8="OB1"),(Vstup!S25),IF((C8="OB2"),(Vstup!S43),IF((C8="OB3"),(Vstup!S61)))))</f>
        <v>2</v>
      </c>
      <c r="G16" s="244">
        <f>E16*F16</f>
        <v>0</v>
      </c>
      <c r="H16" s="245">
        <f aca="true" t="shared" si="0" ref="H16:H25">IF(D16=0,E16*2,D16+E16)/2</f>
        <v>0</v>
      </c>
      <c r="I16" s="213"/>
    </row>
    <row r="17" spans="1:9" ht="14.25" customHeight="1">
      <c r="A17" s="235" t="str">
        <f>IF(D14="DISK","Diskvalifikace",IF(D14&gt;255.99,"Výborný",IF(D14&gt;224.99,"Velmi dobrý",IF(D14&gt;191.99,"Dobrý",IF(D14&lt;192,"Nehodnocen")))))</f>
        <v>Nehodnocen</v>
      </c>
      <c r="B17" s="246">
        <v>2</v>
      </c>
      <c r="C17" s="247" t="str">
        <f>IF((C8="OBZ"),(Vstup!P8),IF((C8="OB1"),(Vstup!P26),IF((C8="OB2"),(Vstup!P44),IF((C8="OB3"),(Vstup!P62)))))</f>
        <v>Chůze u nohy</v>
      </c>
      <c r="D17" s="247"/>
      <c r="E17" s="170">
        <v>0</v>
      </c>
      <c r="F17" s="248">
        <f>IF((C8="OBZ"),(Vstup!S8),IF((C8="OB1"),(Vstup!S26),IF((C8="OB2"),(Vstup!S44),IF((C8="OB3"),(Vstup!S62)))))</f>
        <v>3</v>
      </c>
      <c r="G17" s="249">
        <f>E17*F17</f>
        <v>0</v>
      </c>
      <c r="H17" s="245">
        <f t="shared" si="0"/>
        <v>0</v>
      </c>
      <c r="I17" s="213"/>
    </row>
    <row r="18" spans="1:9" ht="14.25" customHeight="1">
      <c r="A18" s="235" t="str">
        <f>IF(D14="DISK","Diskvalifikace",IF(D14&gt;255.99,"Výborný",IF(D14&gt;224.99,"Velmi dobrý",IF(D14&gt;191.99,"Dobrý",IF(D14&lt;192,"Nehodnocen")))))</f>
        <v>Nehodnocen</v>
      </c>
      <c r="B18" s="246">
        <v>3</v>
      </c>
      <c r="C18" s="250" t="str">
        <f>IF((C8="OBZ"),(Vstup!P9),IF((C8="OB1"),(Vstup!P27),IF((C8="OB2"),(Vstup!P45),IF((C8="OB3"),(Vstup!P63)))))</f>
        <v>Odložení do lehu za chůze</v>
      </c>
      <c r="D18" s="250"/>
      <c r="E18" s="170">
        <v>0</v>
      </c>
      <c r="F18" s="248">
        <f>IF((C8="OBZ"),(Vstup!S9),IF((C8="OB1"),(Vstup!S27),IF((C8="OB2"),(Vstup!S45),IF((C8="OB3"),(Vstup!S63)))))</f>
        <v>3</v>
      </c>
      <c r="G18" s="251">
        <f>E18*F18</f>
        <v>0</v>
      </c>
      <c r="H18" s="245">
        <f t="shared" si="0"/>
        <v>0</v>
      </c>
      <c r="I18" s="213"/>
    </row>
    <row r="19" spans="1:9" ht="14.25" customHeight="1">
      <c r="A19" s="252"/>
      <c r="B19" s="246">
        <v>4</v>
      </c>
      <c r="C19" s="250" t="str">
        <f>IF((C8="OBZ"),(Vstup!P10),IF((C8="OB1"),(Vstup!P28),IF((C8="OB2"),(Vstup!P46),IF((C8="OB3"),(Vstup!P64)))))</f>
        <v>Přivolání </v>
      </c>
      <c r="D19" s="250"/>
      <c r="E19" s="170">
        <v>0</v>
      </c>
      <c r="F19" s="248">
        <f>IF((C8="OBZ"),(Vstup!S10),IF((C8="OB1"),(Vstup!S28),IF((C8="OB2"),(Vstup!S46),IF((C8="OB3"),(Vstup!S64)))))</f>
        <v>3</v>
      </c>
      <c r="G19" s="251">
        <f aca="true" t="shared" si="1" ref="G19:G24">E19*F19</f>
        <v>0</v>
      </c>
      <c r="H19" s="245">
        <f t="shared" si="0"/>
        <v>0</v>
      </c>
      <c r="I19" s="213"/>
    </row>
    <row r="20" spans="1:9" ht="14.25" customHeight="1">
      <c r="A20" s="252"/>
      <c r="B20" s="246">
        <v>5</v>
      </c>
      <c r="C20" s="250" t="str">
        <f>IF((C8="OBZ"),(Vstup!P11),IF((C8="OB1"),(Vstup!P29),IF((C8="OB2"),(Vstup!P47),IF((C8="OB3"),(Vstup!P65)))))</f>
        <v>Odložení do sedu za chůze</v>
      </c>
      <c r="D20" s="250"/>
      <c r="E20" s="170">
        <v>0</v>
      </c>
      <c r="F20" s="248">
        <f>IF((C8="OBZ"),(Vstup!S11),IF((C8="OB1"),(Vstup!S29),IF((C8="OB2"),(Vstup!S47),IF((C8="OB3"),(Vstup!S65)))))</f>
        <v>3</v>
      </c>
      <c r="G20" s="251">
        <f t="shared" si="1"/>
        <v>0</v>
      </c>
      <c r="H20" s="245">
        <f t="shared" si="0"/>
        <v>0</v>
      </c>
      <c r="I20" s="213"/>
    </row>
    <row r="21" spans="1:9" ht="14.25" customHeight="1">
      <c r="A21" s="252"/>
      <c r="B21" s="246">
        <v>6</v>
      </c>
      <c r="C21" s="250" t="str">
        <f>IF((C8="OBZ"),(Vstup!P12),IF((C8="OB1"),(Vstup!P30),IF((C8="OB2"),(Vstup!P48),IF((C8="OB3"),(Vstup!P66)))))</f>
        <v>Vyslání do čtverce </v>
      </c>
      <c r="D21" s="250"/>
      <c r="E21" s="170">
        <v>0</v>
      </c>
      <c r="F21" s="248">
        <f>IF((C8="OBZ"),(Vstup!S12),IF((C8="OB1"),(Vstup!S30),IF((C8="OB2"),(Vstup!S48),IF((C8="OB3"),(Vstup!S66)))))</f>
        <v>3</v>
      </c>
      <c r="G21" s="251">
        <f t="shared" si="1"/>
        <v>0</v>
      </c>
      <c r="H21" s="245">
        <f t="shared" si="0"/>
        <v>0</v>
      </c>
      <c r="I21" s="213"/>
    </row>
    <row r="22" spans="1:9" ht="14.25" customHeight="1">
      <c r="A22" s="252"/>
      <c r="B22" s="246">
        <v>7</v>
      </c>
      <c r="C22" s="250" t="str">
        <f>IF((C8="OBZ"),(Vstup!P13),IF((C8="OB1"),(Vstup!P31),IF((C8="OB2"),(Vstup!P49),IF((C8="OB3"),(Vstup!P67)))))</f>
        <v>Ovladatelnost na dálku</v>
      </c>
      <c r="D22" s="250"/>
      <c r="E22" s="170">
        <v>0</v>
      </c>
      <c r="F22" s="248">
        <f>IF((C8="OBZ"),(Vstup!S13),IF((C8="OB1"),(Vstup!S31),IF((C8="OB2"),(Vstup!S49),IF((C8="OB3"),(Vstup!S67)))))</f>
        <v>3</v>
      </c>
      <c r="G22" s="251">
        <f t="shared" si="1"/>
        <v>0</v>
      </c>
      <c r="H22" s="245">
        <f t="shared" si="0"/>
        <v>0</v>
      </c>
      <c r="I22" s="213"/>
    </row>
    <row r="23" spans="1:9" ht="14.25" customHeight="1">
      <c r="A23" s="252"/>
      <c r="B23" s="246">
        <v>8</v>
      </c>
      <c r="C23" s="250" t="str">
        <f>IF((C8="OBZ"),(Vstup!P14),IF((C8="OB1"),(Vstup!P32),IF((C8="OB2"),(Vstup!P50),IF((C8="OB3"),(Vstup!P68)))))</f>
        <v>Držení aportovací činky</v>
      </c>
      <c r="D23" s="250"/>
      <c r="E23" s="170">
        <v>0</v>
      </c>
      <c r="F23" s="248">
        <f>IF((C8="OBZ"),(Vstup!S14),IF((C8="OB1"),(Vstup!S32),IF((C8="OB2"),(Vstup!S50),IF((C8="OB3"),(Vstup!S68)))))</f>
        <v>3</v>
      </c>
      <c r="G23" s="251">
        <f t="shared" si="1"/>
        <v>0</v>
      </c>
      <c r="H23" s="245">
        <f t="shared" si="0"/>
        <v>0</v>
      </c>
      <c r="I23" s="213"/>
    </row>
    <row r="24" spans="1:9" ht="14.25" customHeight="1">
      <c r="A24" s="252"/>
      <c r="B24" s="246">
        <v>9</v>
      </c>
      <c r="C24" s="250" t="str">
        <f>IF((C8="OBZ"),(Vstup!P15),IF((C8="OB1"),(Vstup!P33),IF((C8="OB2"),(Vstup!P51),IF((C8="OB3"),(Vstup!P69)))))</f>
        <v>Skok přes překážku</v>
      </c>
      <c r="D24" s="250"/>
      <c r="E24" s="170">
        <v>0</v>
      </c>
      <c r="F24" s="248">
        <f>IF((C8="OBZ"),(Vstup!S15),IF((C8="OB1"),(Vstup!S33),IF((C8="OB2"),(Vstup!S51),IF((C8="OB3"),(Vstup!S69)))))</f>
        <v>3</v>
      </c>
      <c r="G24" s="251">
        <f t="shared" si="1"/>
        <v>0</v>
      </c>
      <c r="H24" s="245">
        <f t="shared" si="0"/>
        <v>0</v>
      </c>
      <c r="I24" s="213"/>
    </row>
    <row r="25" spans="1:9" ht="14.25" customHeight="1">
      <c r="A25" s="252"/>
      <c r="B25" s="253">
        <v>10</v>
      </c>
      <c r="C25" s="254" t="str">
        <f>IF((C8="OBZ"),(Vstup!P16),IF((C8="OB1"),(Vstup!P34),IF((C8="OB2"),(Vstup!P52),IF((C8="OB3"),(Vstup!P70)))))</f>
        <v>Všeobecný dojem</v>
      </c>
      <c r="D25" s="254"/>
      <c r="E25" s="183">
        <v>0</v>
      </c>
      <c r="F25" s="255">
        <f>IF((C8="OBZ"),(Vstup!S16),IF((C8="OB1"),(Vstup!S34),IF((C8="OB2"),(Vstup!S52),IF((C8="OB3"),(Vstup!S70)))))</f>
        <v>2</v>
      </c>
      <c r="G25" s="256">
        <f>E25*F25</f>
        <v>0</v>
      </c>
      <c r="H25" s="245">
        <f t="shared" si="0"/>
        <v>0</v>
      </c>
      <c r="I25" s="213"/>
    </row>
    <row r="26" spans="1:9" ht="12.75">
      <c r="A26" s="252"/>
      <c r="B26" s="257"/>
      <c r="C26" s="258" t="s">
        <v>82</v>
      </c>
      <c r="D26" s="258"/>
      <c r="E26" s="258"/>
      <c r="F26" s="258"/>
      <c r="G26" s="259">
        <f>SUM(G16:G25)</f>
        <v>0</v>
      </c>
      <c r="H26" s="260"/>
      <c r="I26" s="213"/>
    </row>
    <row r="27" spans="1:9" ht="12.75">
      <c r="A27" s="261"/>
      <c r="B27" s="262"/>
      <c r="C27" s="263"/>
      <c r="D27" s="263"/>
      <c r="E27" s="263"/>
      <c r="F27" s="263"/>
      <c r="G27" s="264"/>
      <c r="H27" s="265"/>
      <c r="I27" s="266"/>
    </row>
    <row r="28" spans="1:9" ht="12.75">
      <c r="A28" s="196"/>
      <c r="B28" s="197"/>
      <c r="C28" s="198"/>
      <c r="D28" s="198"/>
      <c r="E28" s="198"/>
      <c r="F28" s="198"/>
      <c r="G28" s="199"/>
      <c r="H28" s="196"/>
      <c r="I28" s="196"/>
    </row>
    <row r="29" spans="1:9" ht="12.75">
      <c r="A29" s="196"/>
      <c r="B29" s="197"/>
      <c r="C29" s="198"/>
      <c r="D29" s="198"/>
      <c r="E29" s="198"/>
      <c r="F29" s="198"/>
      <c r="G29" s="199"/>
      <c r="H29" s="196"/>
      <c r="I29" s="196"/>
    </row>
    <row r="30" spans="1:9" ht="12.75">
      <c r="A30" s="196"/>
      <c r="B30" s="197"/>
      <c r="C30" s="198"/>
      <c r="D30" s="198"/>
      <c r="E30" s="198"/>
      <c r="F30" s="198"/>
      <c r="G30" s="199"/>
      <c r="H30" s="196"/>
      <c r="I30" s="196"/>
    </row>
    <row r="31" spans="1:9" ht="12.75">
      <c r="A31" s="196"/>
      <c r="B31" s="197"/>
      <c r="C31" s="198"/>
      <c r="D31" s="198"/>
      <c r="E31" s="198"/>
      <c r="F31" s="198"/>
      <c r="G31" s="199"/>
      <c r="H31" s="196"/>
      <c r="I31" s="196"/>
    </row>
    <row r="32" spans="1:5" ht="12.75">
      <c r="A32" s="200" t="s">
        <v>141</v>
      </c>
      <c r="B32" s="201"/>
      <c r="C32" s="201"/>
      <c r="D32" s="201"/>
      <c r="E32" s="202"/>
    </row>
    <row r="35" spans="1:3" ht="12.75">
      <c r="A35" s="203" t="s">
        <v>142</v>
      </c>
      <c r="B35" s="204"/>
      <c r="C35" s="204"/>
    </row>
  </sheetData>
  <sheetProtection sheet="1"/>
  <mergeCells count="12">
    <mergeCell ref="D10:D12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</mergeCells>
  <printOptions/>
  <pageMargins left="0.7875" right="0.7875" top="0.9847222222222223" bottom="0.9840277777777777" header="0.49236111111111114" footer="0.5118055555555555"/>
  <pageSetup horizontalDpi="300" verticalDpi="300" orientation="landscape" paperSize="9"/>
  <headerFooter alignWithMargins="0">
    <oddHeader>&amp;C&amp;18Výsledkový list OBEDIENCE CZ</oddHeader>
  </headerFooter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45"/>
  </sheetPr>
  <dimension ref="A1:I35"/>
  <sheetViews>
    <sheetView showGridLines="0" workbookViewId="0" topLeftCell="A7">
      <selection activeCell="M16" sqref="M16"/>
    </sheetView>
  </sheetViews>
  <sheetFormatPr defaultColWidth="9.140625" defaultRowHeight="12.75"/>
  <cols>
    <col min="1" max="1" width="28.7109375" style="121" customWidth="1"/>
    <col min="2" max="2" width="6.00390625" style="121" customWidth="1"/>
    <col min="3" max="3" width="39.7109375" style="121" customWidth="1"/>
    <col min="4" max="4" width="15.7109375" style="121" customWidth="1"/>
    <col min="5" max="5" width="13.8515625" style="121" customWidth="1"/>
    <col min="6" max="6" width="6.421875" style="121" customWidth="1"/>
    <col min="7" max="7" width="16.421875" style="121" customWidth="1"/>
    <col min="8" max="8" width="0" style="121" hidden="1" customWidth="1"/>
    <col min="9" max="16384" width="9.140625" style="121" customWidth="1"/>
  </cols>
  <sheetData>
    <row r="1" spans="1:9" ht="12.75">
      <c r="A1" s="205" t="s">
        <v>133</v>
      </c>
      <c r="B1" s="206" t="s">
        <v>134</v>
      </c>
      <c r="C1" s="207" t="str">
        <f>+Vstup!I1</f>
        <v>Klub Obedience CZ</v>
      </c>
      <c r="D1" s="208"/>
      <c r="E1" s="208"/>
      <c r="F1" s="208"/>
      <c r="G1" s="208"/>
      <c r="H1" s="208"/>
      <c r="I1" s="209"/>
    </row>
    <row r="2" spans="1:9" ht="12.75">
      <c r="A2" s="210" t="s">
        <v>135</v>
      </c>
      <c r="B2" s="211" t="s">
        <v>134</v>
      </c>
      <c r="C2" s="212" t="str">
        <f>+Vstup!I2</f>
        <v>5.MR BO a AO</v>
      </c>
      <c r="D2" s="196"/>
      <c r="E2" s="196"/>
      <c r="F2" s="196"/>
      <c r="G2" s="196"/>
      <c r="H2" s="196"/>
      <c r="I2" s="213"/>
    </row>
    <row r="3" spans="1:9" ht="12.75">
      <c r="A3" s="210" t="s">
        <v>136</v>
      </c>
      <c r="B3" s="211" t="s">
        <v>134</v>
      </c>
      <c r="C3" s="214" t="str">
        <f>+Vstup!I3</f>
        <v>13.09.2014</v>
      </c>
      <c r="D3" s="196"/>
      <c r="E3" s="196"/>
      <c r="F3" s="196"/>
      <c r="G3" s="196"/>
      <c r="H3" s="196"/>
      <c r="I3" s="213"/>
    </row>
    <row r="4" spans="1:9" ht="12.75">
      <c r="A4" s="215"/>
      <c r="B4" s="211"/>
      <c r="C4" s="216"/>
      <c r="D4" s="196"/>
      <c r="E4" s="196"/>
      <c r="F4" s="196"/>
      <c r="G4" s="196"/>
      <c r="H4" s="196"/>
      <c r="I4" s="213"/>
    </row>
    <row r="5" spans="1:9" ht="12.75">
      <c r="A5" s="210" t="s">
        <v>137</v>
      </c>
      <c r="B5" s="211" t="s">
        <v>134</v>
      </c>
      <c r="C5" s="217" t="str">
        <f>+Vstup!B25</f>
        <v>Zdenka Nováková</v>
      </c>
      <c r="D5" s="196"/>
      <c r="E5" s="196"/>
      <c r="F5" s="196"/>
      <c r="G5" s="196"/>
      <c r="H5" s="196"/>
      <c r="I5" s="213"/>
    </row>
    <row r="6" spans="1:9" ht="12.75">
      <c r="A6" s="210" t="s">
        <v>2</v>
      </c>
      <c r="B6" s="211" t="s">
        <v>134</v>
      </c>
      <c r="C6" s="217" t="str">
        <f>+Vstup!C25</f>
        <v>Prot Deabei</v>
      </c>
      <c r="D6" s="196"/>
      <c r="E6" s="196"/>
      <c r="F6" s="196"/>
      <c r="G6" s="196"/>
      <c r="H6" s="196"/>
      <c r="I6" s="213"/>
    </row>
    <row r="7" spans="1:9" ht="12.75">
      <c r="A7" s="210" t="s">
        <v>3</v>
      </c>
      <c r="B7" s="211" t="s">
        <v>134</v>
      </c>
      <c r="C7" s="217" t="str">
        <f>+Vstup!D25</f>
        <v>tervueren</v>
      </c>
      <c r="D7" s="196"/>
      <c r="E7" s="196"/>
      <c r="F7" s="196"/>
      <c r="G7" s="196"/>
      <c r="H7" s="196"/>
      <c r="I7" s="213"/>
    </row>
    <row r="8" spans="1:9" ht="12.75">
      <c r="A8" s="210" t="s">
        <v>4</v>
      </c>
      <c r="B8" s="211" t="s">
        <v>134</v>
      </c>
      <c r="C8" s="217" t="str">
        <f>+Vstup!E25</f>
        <v>OBZ</v>
      </c>
      <c r="D8" s="196"/>
      <c r="E8" s="196"/>
      <c r="F8" s="196"/>
      <c r="G8" s="196"/>
      <c r="H8" s="196"/>
      <c r="I8" s="213"/>
    </row>
    <row r="9" spans="1:9" ht="12.75">
      <c r="A9" s="210"/>
      <c r="B9" s="218"/>
      <c r="C9" s="216"/>
      <c r="D9" s="196"/>
      <c r="E9" s="196"/>
      <c r="F9" s="196"/>
      <c r="G9" s="196"/>
      <c r="H9" s="196"/>
      <c r="I9" s="213"/>
    </row>
    <row r="10" spans="1:9" ht="41.25" customHeight="1">
      <c r="A10" s="210" t="s">
        <v>138</v>
      </c>
      <c r="B10" s="211" t="s">
        <v>134</v>
      </c>
      <c r="C10" s="214" t="str">
        <f>+Vstup!I4</f>
        <v>Rudy Cattrysse / Markéta Píšová (OBZ)</v>
      </c>
      <c r="D10" s="219" t="s">
        <v>139</v>
      </c>
      <c r="E10" s="220" t="s">
        <v>9</v>
      </c>
      <c r="F10" s="221"/>
      <c r="G10" s="222"/>
      <c r="H10" s="196"/>
      <c r="I10" s="213"/>
    </row>
    <row r="11" spans="1:9" ht="12.75">
      <c r="A11" s="210"/>
      <c r="B11" s="211"/>
      <c r="C11" s="214"/>
      <c r="D11" s="219"/>
      <c r="E11" s="223" t="s">
        <v>16</v>
      </c>
      <c r="F11" s="224"/>
      <c r="G11" s="225" t="str">
        <f>IF((C8="OBZ"),(Vstup!T2),IF((C8="OB1"),(Vstup!T20),IF((C8="OB2"),(Vstup!T38),IF((C8="OB3"),(Vstup!T56)))))</f>
        <v>280,0 - 224,0</v>
      </c>
      <c r="H11" s="226"/>
      <c r="I11" s="213"/>
    </row>
    <row r="12" spans="1:9" ht="12.75">
      <c r="A12" s="210" t="s">
        <v>140</v>
      </c>
      <c r="B12" s="211" t="s">
        <v>134</v>
      </c>
      <c r="C12" s="212" t="str">
        <f>+Vstup!I6</f>
        <v>Zuzana Coufalová / Hana Böhme (OBZ)</v>
      </c>
      <c r="D12" s="219"/>
      <c r="E12" s="223" t="s">
        <v>23</v>
      </c>
      <c r="F12" s="224"/>
      <c r="G12" s="225" t="str">
        <f>IF((C8="OBZ"),(Vstup!T3),IF((C8="OB1"),(Vstup!T21),IF((C8="OB2"),(Vstup!T39),IF((C8="OB3"),(Vstup!T57)))))</f>
        <v>223,9 - 196,0</v>
      </c>
      <c r="H12" s="196"/>
      <c r="I12" s="213"/>
    </row>
    <row r="13" spans="1:9" ht="12.75">
      <c r="A13" s="210"/>
      <c r="B13" s="211"/>
      <c r="C13" s="212"/>
      <c r="D13" s="157">
        <v>0</v>
      </c>
      <c r="E13" s="227" t="s">
        <v>30</v>
      </c>
      <c r="F13" s="228"/>
      <c r="G13" s="225" t="str">
        <f>IF((C8="OBZ"),(Vstup!T4),IF((C8="OB1"),(Vstup!T22),IF((C8="OB2"),(Vstup!T40),IF((C8="OB3"),(Vstup!T58)))))</f>
        <v>195,9 - 140,0</v>
      </c>
      <c r="H13" s="196"/>
      <c r="I13" s="213"/>
    </row>
    <row r="14" spans="1:9" ht="20.25" customHeight="1">
      <c r="A14" s="229"/>
      <c r="B14" s="230"/>
      <c r="C14" s="212"/>
      <c r="D14" s="231">
        <f>IF(D13="DISK","DISK",(+G26+D13))</f>
        <v>240</v>
      </c>
      <c r="E14" s="232" t="s">
        <v>34</v>
      </c>
      <c r="F14" s="233"/>
      <c r="G14" s="234" t="str">
        <f>IF((C8)="OBZ",(A15),IF((C8)="OB1",(A16),IF((C8)="OB2",(A17),IF((C8)="OB3",(A18)))))</f>
        <v>Výborný</v>
      </c>
      <c r="H14" s="196"/>
      <c r="I14" s="213"/>
    </row>
    <row r="15" spans="1:9" ht="12.75">
      <c r="A15" s="235" t="str">
        <f>IF(D14="DISK","Diskvalifikace",IF(D14&gt;223.99,"Výborný",IF(D14&gt;195.99,"Velmi dobrý",IF(D14&gt;139.99,"Dobrý",IF(D14&lt;140,"Nehodnocen")))))</f>
        <v>Výborný</v>
      </c>
      <c r="B15" s="236" t="s">
        <v>39</v>
      </c>
      <c r="C15" s="237" t="s">
        <v>40</v>
      </c>
      <c r="D15" s="237"/>
      <c r="E15" s="238" t="s">
        <v>41</v>
      </c>
      <c r="F15" s="239" t="s">
        <v>42</v>
      </c>
      <c r="G15" s="240" t="s">
        <v>43</v>
      </c>
      <c r="H15" s="196"/>
      <c r="I15" s="213"/>
    </row>
    <row r="16" spans="1:9" ht="14.25" customHeight="1">
      <c r="A16" s="235" t="str">
        <f>IF(D14="DISK","Diskvalifikace",IF(D14&gt;223.99,"Výborný",IF(D14&gt;195.99,"Velmi dobrý",IF(D14&gt;139.99,"Dobrý",IF(D14&lt;140,"Nehodnocen")))))</f>
        <v>Výborný</v>
      </c>
      <c r="B16" s="241">
        <v>1</v>
      </c>
      <c r="C16" s="242" t="str">
        <f>IF((C8="OBZ"),(Vstup!P7),IF((C8="OB1"),(Vstup!P25),IF((C8="OB2"),(Vstup!P43),IF((C8="OB3"),(Vstup!P61)))))</f>
        <v>Odložení vleže ve skupině</v>
      </c>
      <c r="D16" s="242"/>
      <c r="E16" s="170">
        <v>10</v>
      </c>
      <c r="F16" s="243">
        <f>IF((C8="OBZ"),(Vstup!S7),IF((C8="OB1"),(Vstup!S25),IF((C8="OB2"),(Vstup!S43),IF((C8="OB3"),(Vstup!S61)))))</f>
        <v>2</v>
      </c>
      <c r="G16" s="244">
        <f>E16*F16</f>
        <v>20</v>
      </c>
      <c r="H16" s="245">
        <f aca="true" t="shared" si="0" ref="H16:H25">IF(D16=0,E16*2,D16+E16)/2</f>
        <v>10</v>
      </c>
      <c r="I16" s="213"/>
    </row>
    <row r="17" spans="1:9" ht="14.25" customHeight="1">
      <c r="A17" s="235" t="str">
        <f>IF(D14="DISK","Diskvalifikace",IF(D14&gt;255.99,"Výborný",IF(D14&gt;224.99,"Velmi dobrý",IF(D14&gt;191.99,"Dobrý",IF(D14&lt;192,"Nehodnocen")))))</f>
        <v>Velmi dobrý</v>
      </c>
      <c r="B17" s="246">
        <v>2</v>
      </c>
      <c r="C17" s="247" t="str">
        <f>IF((C8="OBZ"),(Vstup!P8),IF((C8="OB1"),(Vstup!P26),IF((C8="OB2"),(Vstup!P44),IF((C8="OB3"),(Vstup!P62)))))</f>
        <v>Chůze u nohy</v>
      </c>
      <c r="D17" s="247"/>
      <c r="E17" s="170">
        <v>9.5</v>
      </c>
      <c r="F17" s="248">
        <f>IF((C8="OBZ"),(Vstup!S8),IF((C8="OB1"),(Vstup!S26),IF((C8="OB2"),(Vstup!S44),IF((C8="OB3"),(Vstup!S62)))))</f>
        <v>3</v>
      </c>
      <c r="G17" s="249">
        <f>E17*F17</f>
        <v>28.5</v>
      </c>
      <c r="H17" s="245">
        <f t="shared" si="0"/>
        <v>9.5</v>
      </c>
      <c r="I17" s="213"/>
    </row>
    <row r="18" spans="1:9" ht="14.25" customHeight="1">
      <c r="A18" s="235" t="str">
        <f>IF(D14="DISK","Diskvalifikace",IF(D14&gt;255.99,"Výborný",IF(D14&gt;224.99,"Velmi dobrý",IF(D14&gt;191.99,"Dobrý",IF(D14&lt;192,"Nehodnocen")))))</f>
        <v>Velmi dobrý</v>
      </c>
      <c r="B18" s="246">
        <v>3</v>
      </c>
      <c r="C18" s="250" t="str">
        <f>IF((C8="OBZ"),(Vstup!P9),IF((C8="OB1"),(Vstup!P27),IF((C8="OB2"),(Vstup!P45),IF((C8="OB3"),(Vstup!P63)))))</f>
        <v>Odložení do lehu za chůze</v>
      </c>
      <c r="D18" s="250"/>
      <c r="E18" s="170">
        <v>9.5</v>
      </c>
      <c r="F18" s="248">
        <f>IF((C8="OBZ"),(Vstup!S9),IF((C8="OB1"),(Vstup!S27),IF((C8="OB2"),(Vstup!S45),IF((C8="OB3"),(Vstup!S63)))))</f>
        <v>3</v>
      </c>
      <c r="G18" s="251">
        <f>E18*F18</f>
        <v>28.5</v>
      </c>
      <c r="H18" s="245">
        <f t="shared" si="0"/>
        <v>9.5</v>
      </c>
      <c r="I18" s="213"/>
    </row>
    <row r="19" spans="1:9" ht="14.25" customHeight="1">
      <c r="A19" s="252"/>
      <c r="B19" s="246">
        <v>4</v>
      </c>
      <c r="C19" s="250" t="str">
        <f>IF((C8="OBZ"),(Vstup!P10),IF((C8="OB1"),(Vstup!P28),IF((C8="OB2"),(Vstup!P46),IF((C8="OB3"),(Vstup!P64)))))</f>
        <v>Přivolání </v>
      </c>
      <c r="D19" s="250"/>
      <c r="E19" s="170">
        <v>9</v>
      </c>
      <c r="F19" s="248">
        <f>IF((C8="OBZ"),(Vstup!S10),IF((C8="OB1"),(Vstup!S28),IF((C8="OB2"),(Vstup!S46),IF((C8="OB3"),(Vstup!S64)))))</f>
        <v>3</v>
      </c>
      <c r="G19" s="251">
        <f aca="true" t="shared" si="1" ref="G19:G24">E19*F19</f>
        <v>27</v>
      </c>
      <c r="H19" s="245">
        <f t="shared" si="0"/>
        <v>9</v>
      </c>
      <c r="I19" s="213"/>
    </row>
    <row r="20" spans="1:9" ht="14.25" customHeight="1">
      <c r="A20" s="252"/>
      <c r="B20" s="246">
        <v>5</v>
      </c>
      <c r="C20" s="250" t="str">
        <f>IF((C8="OBZ"),(Vstup!P11),IF((C8="OB1"),(Vstup!P29),IF((C8="OB2"),(Vstup!P47),IF((C8="OB3"),(Vstup!P65)))))</f>
        <v>Odložení do sedu za chůze</v>
      </c>
      <c r="D20" s="250"/>
      <c r="E20" s="170">
        <v>9.5</v>
      </c>
      <c r="F20" s="248">
        <f>IF((C8="OBZ"),(Vstup!S11),IF((C8="OB1"),(Vstup!S29),IF((C8="OB2"),(Vstup!S47),IF((C8="OB3"),(Vstup!S65)))))</f>
        <v>3</v>
      </c>
      <c r="G20" s="251">
        <f t="shared" si="1"/>
        <v>28.5</v>
      </c>
      <c r="H20" s="245">
        <f t="shared" si="0"/>
        <v>9.5</v>
      </c>
      <c r="I20" s="213"/>
    </row>
    <row r="21" spans="1:9" ht="14.25" customHeight="1">
      <c r="A21" s="252"/>
      <c r="B21" s="246">
        <v>6</v>
      </c>
      <c r="C21" s="250" t="str">
        <f>IF((C8="OBZ"),(Vstup!P12),IF((C8="OB1"),(Vstup!P30),IF((C8="OB2"),(Vstup!P48),IF((C8="OB3"),(Vstup!P66)))))</f>
        <v>Vyslání do čtverce </v>
      </c>
      <c r="D21" s="250"/>
      <c r="E21" s="170">
        <v>10</v>
      </c>
      <c r="F21" s="248">
        <f>IF((C8="OBZ"),(Vstup!S12),IF((C8="OB1"),(Vstup!S30),IF((C8="OB2"),(Vstup!S48),IF((C8="OB3"),(Vstup!S66)))))</f>
        <v>3</v>
      </c>
      <c r="G21" s="251">
        <f t="shared" si="1"/>
        <v>30</v>
      </c>
      <c r="H21" s="245">
        <f t="shared" si="0"/>
        <v>10</v>
      </c>
      <c r="I21" s="213"/>
    </row>
    <row r="22" spans="1:9" ht="14.25" customHeight="1">
      <c r="A22" s="252"/>
      <c r="B22" s="246">
        <v>7</v>
      </c>
      <c r="C22" s="250" t="str">
        <f>IF((C8="OBZ"),(Vstup!P13),IF((C8="OB1"),(Vstup!P31),IF((C8="OB2"),(Vstup!P49),IF((C8="OB3"),(Vstup!P67)))))</f>
        <v>Ovladatelnost na dálku</v>
      </c>
      <c r="D22" s="250"/>
      <c r="E22" s="170">
        <v>9.5</v>
      </c>
      <c r="F22" s="248">
        <f>IF((C8="OBZ"),(Vstup!S13),IF((C8="OB1"),(Vstup!S31),IF((C8="OB2"),(Vstup!S49),IF((C8="OB3"),(Vstup!S67)))))</f>
        <v>3</v>
      </c>
      <c r="G22" s="251">
        <f t="shared" si="1"/>
        <v>28.5</v>
      </c>
      <c r="H22" s="245">
        <f t="shared" si="0"/>
        <v>9.5</v>
      </c>
      <c r="I22" s="213"/>
    </row>
    <row r="23" spans="1:9" ht="14.25" customHeight="1">
      <c r="A23" s="252"/>
      <c r="B23" s="246">
        <v>8</v>
      </c>
      <c r="C23" s="250" t="str">
        <f>IF((C8="OBZ"),(Vstup!P14),IF((C8="OB1"),(Vstup!P32),IF((C8="OB2"),(Vstup!P50),IF((C8="OB3"),(Vstup!P68)))))</f>
        <v>Držení aportovací činky</v>
      </c>
      <c r="D23" s="250"/>
      <c r="E23" s="170">
        <v>0</v>
      </c>
      <c r="F23" s="248">
        <f>IF((C8="OBZ"),(Vstup!S14),IF((C8="OB1"),(Vstup!S32),IF((C8="OB2"),(Vstup!S50),IF((C8="OB3"),(Vstup!S68)))))</f>
        <v>3</v>
      </c>
      <c r="G23" s="251">
        <f t="shared" si="1"/>
        <v>0</v>
      </c>
      <c r="H23" s="245">
        <f t="shared" si="0"/>
        <v>0</v>
      </c>
      <c r="I23" s="213"/>
    </row>
    <row r="24" spans="1:9" ht="14.25" customHeight="1">
      <c r="A24" s="252"/>
      <c r="B24" s="246">
        <v>9</v>
      </c>
      <c r="C24" s="250" t="str">
        <f>IF((C8="OBZ"),(Vstup!P15),IF((C8="OB1"),(Vstup!P33),IF((C8="OB2"),(Vstup!P51),IF((C8="OB3"),(Vstup!P69)))))</f>
        <v>Skok přes překážku</v>
      </c>
      <c r="D24" s="250"/>
      <c r="E24" s="170">
        <v>10</v>
      </c>
      <c r="F24" s="248">
        <f>IF((C8="OBZ"),(Vstup!S15),IF((C8="OB1"),(Vstup!S33),IF((C8="OB2"),(Vstup!S51),IF((C8="OB3"),(Vstup!S69)))))</f>
        <v>3</v>
      </c>
      <c r="G24" s="251">
        <f t="shared" si="1"/>
        <v>30</v>
      </c>
      <c r="H24" s="245">
        <f t="shared" si="0"/>
        <v>10</v>
      </c>
      <c r="I24" s="213"/>
    </row>
    <row r="25" spans="1:9" ht="14.25" customHeight="1">
      <c r="A25" s="252"/>
      <c r="B25" s="253">
        <v>10</v>
      </c>
      <c r="C25" s="254" t="str">
        <f>IF((C8="OBZ"),(Vstup!P16),IF((C8="OB1"),(Vstup!P34),IF((C8="OB2"),(Vstup!P52),IF((C8="OB3"),(Vstup!P70)))))</f>
        <v>Všeobecný dojem</v>
      </c>
      <c r="D25" s="254"/>
      <c r="E25" s="183">
        <v>9.5</v>
      </c>
      <c r="F25" s="255">
        <f>IF((C8="OBZ"),(Vstup!S16),IF((C8="OB1"),(Vstup!S34),IF((C8="OB2"),(Vstup!S52),IF((C8="OB3"),(Vstup!S70)))))</f>
        <v>2</v>
      </c>
      <c r="G25" s="256">
        <f>E25*F25</f>
        <v>19</v>
      </c>
      <c r="H25" s="245">
        <f t="shared" si="0"/>
        <v>9.5</v>
      </c>
      <c r="I25" s="213"/>
    </row>
    <row r="26" spans="1:9" ht="12.75">
      <c r="A26" s="252"/>
      <c r="B26" s="257"/>
      <c r="C26" s="258" t="s">
        <v>82</v>
      </c>
      <c r="D26" s="258"/>
      <c r="E26" s="258"/>
      <c r="F26" s="258"/>
      <c r="G26" s="259">
        <f>SUM(G16:G25)</f>
        <v>240</v>
      </c>
      <c r="H26" s="260"/>
      <c r="I26" s="213"/>
    </row>
    <row r="27" spans="1:9" ht="12.75">
      <c r="A27" s="261"/>
      <c r="B27" s="262"/>
      <c r="C27" s="263"/>
      <c r="D27" s="263"/>
      <c r="E27" s="263"/>
      <c r="F27" s="263"/>
      <c r="G27" s="264"/>
      <c r="H27" s="265"/>
      <c r="I27" s="266"/>
    </row>
    <row r="28" spans="1:9" ht="12.75">
      <c r="A28" s="196"/>
      <c r="B28" s="197"/>
      <c r="C28" s="198"/>
      <c r="D28" s="198"/>
      <c r="E28" s="198"/>
      <c r="F28" s="198"/>
      <c r="G28" s="199"/>
      <c r="H28" s="196"/>
      <c r="I28" s="196"/>
    </row>
    <row r="29" spans="1:9" ht="12.75">
      <c r="A29" s="196"/>
      <c r="B29" s="197"/>
      <c r="C29" s="198"/>
      <c r="D29" s="198"/>
      <c r="E29" s="198"/>
      <c r="F29" s="198"/>
      <c r="G29" s="199"/>
      <c r="H29" s="196"/>
      <c r="I29" s="196"/>
    </row>
    <row r="30" spans="1:9" ht="12.75">
      <c r="A30" s="196"/>
      <c r="B30" s="197"/>
      <c r="C30" s="198"/>
      <c r="D30" s="198"/>
      <c r="E30" s="198"/>
      <c r="F30" s="198"/>
      <c r="G30" s="199"/>
      <c r="H30" s="196"/>
      <c r="I30" s="196"/>
    </row>
    <row r="31" spans="1:9" ht="12.75">
      <c r="A31" s="196"/>
      <c r="B31" s="197"/>
      <c r="C31" s="198"/>
      <c r="D31" s="198"/>
      <c r="E31" s="198"/>
      <c r="F31" s="198"/>
      <c r="G31" s="199"/>
      <c r="H31" s="196"/>
      <c r="I31" s="196"/>
    </row>
    <row r="32" spans="1:5" ht="12.75">
      <c r="A32" s="200" t="s">
        <v>141</v>
      </c>
      <c r="B32" s="201"/>
      <c r="C32" s="201"/>
      <c r="D32" s="201"/>
      <c r="E32" s="202"/>
    </row>
    <row r="35" spans="1:3" ht="12.75">
      <c r="A35" s="203" t="s">
        <v>142</v>
      </c>
      <c r="B35" s="204"/>
      <c r="C35" s="204"/>
    </row>
  </sheetData>
  <sheetProtection sheet="1"/>
  <mergeCells count="12">
    <mergeCell ref="D10:D12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</mergeCells>
  <printOptions/>
  <pageMargins left="0.7875" right="0.7875" top="0.9847222222222223" bottom="0.9840277777777777" header="0.49236111111111114" footer="0.5118055555555555"/>
  <pageSetup horizontalDpi="300" verticalDpi="300" orientation="landscape" paperSize="9"/>
  <headerFooter alignWithMargins="0">
    <oddHeader>&amp;C&amp;18Výsledkový list OBEDIENCE CZ</oddHeader>
  </headerFooter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45"/>
  </sheetPr>
  <dimension ref="A1:I35"/>
  <sheetViews>
    <sheetView showGridLines="0" workbookViewId="0" topLeftCell="A7">
      <selection activeCell="J19" sqref="J19"/>
    </sheetView>
  </sheetViews>
  <sheetFormatPr defaultColWidth="9.140625" defaultRowHeight="12.75"/>
  <cols>
    <col min="1" max="1" width="28.7109375" style="121" customWidth="1"/>
    <col min="2" max="2" width="6.00390625" style="121" customWidth="1"/>
    <col min="3" max="3" width="39.7109375" style="121" customWidth="1"/>
    <col min="4" max="4" width="15.7109375" style="121" customWidth="1"/>
    <col min="5" max="5" width="13.8515625" style="121" customWidth="1"/>
    <col min="6" max="6" width="6.421875" style="121" customWidth="1"/>
    <col min="7" max="7" width="16.421875" style="121" customWidth="1"/>
    <col min="8" max="8" width="0" style="121" hidden="1" customWidth="1"/>
    <col min="9" max="16384" width="9.140625" style="121" customWidth="1"/>
  </cols>
  <sheetData>
    <row r="1" spans="1:9" ht="12.75">
      <c r="A1" s="205" t="s">
        <v>133</v>
      </c>
      <c r="B1" s="206" t="s">
        <v>134</v>
      </c>
      <c r="C1" s="207" t="str">
        <f>+Vstup!I1</f>
        <v>Klub Obedience CZ</v>
      </c>
      <c r="D1" s="208"/>
      <c r="E1" s="208"/>
      <c r="F1" s="208"/>
      <c r="G1" s="208"/>
      <c r="H1" s="208"/>
      <c r="I1" s="209"/>
    </row>
    <row r="2" spans="1:9" ht="12.75">
      <c r="A2" s="210" t="s">
        <v>135</v>
      </c>
      <c r="B2" s="211" t="s">
        <v>134</v>
      </c>
      <c r="C2" s="212" t="str">
        <f>+Vstup!I2</f>
        <v>5.MR BO a AO</v>
      </c>
      <c r="D2" s="196"/>
      <c r="E2" s="196"/>
      <c r="F2" s="196"/>
      <c r="G2" s="196"/>
      <c r="H2" s="196"/>
      <c r="I2" s="213"/>
    </row>
    <row r="3" spans="1:9" ht="12.75">
      <c r="A3" s="210" t="s">
        <v>136</v>
      </c>
      <c r="B3" s="211" t="s">
        <v>134</v>
      </c>
      <c r="C3" s="214" t="str">
        <f>+Vstup!I3</f>
        <v>13.09.2014</v>
      </c>
      <c r="D3" s="196"/>
      <c r="E3" s="196"/>
      <c r="F3" s="196"/>
      <c r="G3" s="196"/>
      <c r="H3" s="196"/>
      <c r="I3" s="213"/>
    </row>
    <row r="4" spans="1:9" ht="12.75">
      <c r="A4" s="215"/>
      <c r="B4" s="211"/>
      <c r="C4" s="216"/>
      <c r="D4" s="196"/>
      <c r="E4" s="196"/>
      <c r="F4" s="196"/>
      <c r="G4" s="196"/>
      <c r="H4" s="196"/>
      <c r="I4" s="213"/>
    </row>
    <row r="5" spans="1:9" ht="12.75">
      <c r="A5" s="210" t="s">
        <v>137</v>
      </c>
      <c r="B5" s="211" t="s">
        <v>134</v>
      </c>
      <c r="C5" s="217" t="str">
        <f>+Vstup!B26</f>
        <v>Hana Dosedělová</v>
      </c>
      <c r="D5" s="196"/>
      <c r="E5" s="196"/>
      <c r="F5" s="196"/>
      <c r="G5" s="196"/>
      <c r="H5" s="196"/>
      <c r="I5" s="213"/>
    </row>
    <row r="6" spans="1:9" ht="12.75">
      <c r="A6" s="210" t="s">
        <v>2</v>
      </c>
      <c r="B6" s="211" t="s">
        <v>134</v>
      </c>
      <c r="C6" s="217" t="str">
        <f>+Vstup!C26</f>
        <v>Exclusive Carcassonne Tolugo</v>
      </c>
      <c r="D6" s="196"/>
      <c r="E6" s="196"/>
      <c r="F6" s="196"/>
      <c r="G6" s="196"/>
      <c r="H6" s="196"/>
      <c r="I6" s="213"/>
    </row>
    <row r="7" spans="1:9" ht="12.75">
      <c r="A7" s="210" t="s">
        <v>3</v>
      </c>
      <c r="B7" s="211" t="s">
        <v>134</v>
      </c>
      <c r="C7" s="217" t="str">
        <f>+Vstup!D26</f>
        <v>australský ovčák</v>
      </c>
      <c r="D7" s="196"/>
      <c r="E7" s="196"/>
      <c r="F7" s="196"/>
      <c r="G7" s="196"/>
      <c r="H7" s="196"/>
      <c r="I7" s="213"/>
    </row>
    <row r="8" spans="1:9" ht="12.75">
      <c r="A8" s="210" t="s">
        <v>4</v>
      </c>
      <c r="B8" s="211" t="s">
        <v>134</v>
      </c>
      <c r="C8" s="217" t="str">
        <f>+Vstup!E26</f>
        <v>OBZ</v>
      </c>
      <c r="D8" s="196"/>
      <c r="E8" s="196"/>
      <c r="F8" s="196"/>
      <c r="G8" s="196"/>
      <c r="H8" s="196"/>
      <c r="I8" s="213"/>
    </row>
    <row r="9" spans="1:9" ht="12.75">
      <c r="A9" s="210"/>
      <c r="B9" s="218"/>
      <c r="C9" s="216"/>
      <c r="D9" s="196"/>
      <c r="E9" s="196"/>
      <c r="F9" s="196"/>
      <c r="G9" s="196"/>
      <c r="H9" s="196"/>
      <c r="I9" s="213"/>
    </row>
    <row r="10" spans="1:9" ht="41.25" customHeight="1">
      <c r="A10" s="210" t="s">
        <v>138</v>
      </c>
      <c r="B10" s="211" t="s">
        <v>134</v>
      </c>
      <c r="C10" s="214" t="str">
        <f>+Vstup!I4</f>
        <v>Rudy Cattrysse / Markéta Píšová (OBZ)</v>
      </c>
      <c r="D10" s="219" t="s">
        <v>139</v>
      </c>
      <c r="E10" s="220" t="s">
        <v>9</v>
      </c>
      <c r="F10" s="221"/>
      <c r="G10" s="222"/>
      <c r="H10" s="196"/>
      <c r="I10" s="213"/>
    </row>
    <row r="11" spans="1:9" ht="12.75">
      <c r="A11" s="210"/>
      <c r="B11" s="211"/>
      <c r="C11" s="214"/>
      <c r="D11" s="219"/>
      <c r="E11" s="223" t="s">
        <v>16</v>
      </c>
      <c r="F11" s="224"/>
      <c r="G11" s="225" t="str">
        <f>IF((C8="OBZ"),(Vstup!T2),IF((C8="OB1"),(Vstup!T20),IF((C8="OB2"),(Vstup!T38),IF((C8="OB3"),(Vstup!T56)))))</f>
        <v>280,0 - 224,0</v>
      </c>
      <c r="H11" s="226"/>
      <c r="I11" s="213"/>
    </row>
    <row r="12" spans="1:9" ht="12.75">
      <c r="A12" s="210" t="s">
        <v>140</v>
      </c>
      <c r="B12" s="211" t="s">
        <v>134</v>
      </c>
      <c r="C12" s="212" t="str">
        <f>+Vstup!I6</f>
        <v>Zuzana Coufalová / Hana Böhme (OBZ)</v>
      </c>
      <c r="D12" s="219"/>
      <c r="E12" s="223" t="s">
        <v>23</v>
      </c>
      <c r="F12" s="224"/>
      <c r="G12" s="225" t="str">
        <f>IF((C8="OBZ"),(Vstup!T3),IF((C8="OB1"),(Vstup!T21),IF((C8="OB2"),(Vstup!T39),IF((C8="OB3"),(Vstup!T57)))))</f>
        <v>223,9 - 196,0</v>
      </c>
      <c r="H12" s="196"/>
      <c r="I12" s="213"/>
    </row>
    <row r="13" spans="1:9" ht="12.75">
      <c r="A13" s="210"/>
      <c r="B13" s="211"/>
      <c r="C13" s="212"/>
      <c r="D13" s="157">
        <v>0</v>
      </c>
      <c r="E13" s="227" t="s">
        <v>30</v>
      </c>
      <c r="F13" s="228"/>
      <c r="G13" s="225" t="str">
        <f>IF((C8="OBZ"),(Vstup!T4),IF((C8="OB1"),(Vstup!T22),IF((C8="OB2"),(Vstup!T40),IF((C8="OB3"),(Vstup!T58)))))</f>
        <v>195,9 - 140,0</v>
      </c>
      <c r="H13" s="196"/>
      <c r="I13" s="213"/>
    </row>
    <row r="14" spans="1:9" ht="20.25" customHeight="1">
      <c r="A14" s="229"/>
      <c r="B14" s="230"/>
      <c r="C14" s="212"/>
      <c r="D14" s="231">
        <f>IF(D13="DISK","DISK",(+G26+D13))</f>
        <v>250</v>
      </c>
      <c r="E14" s="232" t="s">
        <v>34</v>
      </c>
      <c r="F14" s="233"/>
      <c r="G14" s="234" t="str">
        <f>IF((C8)="OBZ",(A15),IF((C8)="OB1",(A16),IF((C8)="OB2",(A17),IF((C8)="OB3",(A18)))))</f>
        <v>Výborný</v>
      </c>
      <c r="H14" s="196"/>
      <c r="I14" s="213"/>
    </row>
    <row r="15" spans="1:9" ht="12.75">
      <c r="A15" s="235" t="str">
        <f>IF(D14="DISK","Diskvalifikace",IF(D14&gt;223.99,"Výborný",IF(D14&gt;195.99,"Velmi dobrý",IF(D14&gt;139.99,"Dobrý",IF(D14&lt;140,"Nehodnocen")))))</f>
        <v>Výborný</v>
      </c>
      <c r="B15" s="236" t="s">
        <v>39</v>
      </c>
      <c r="C15" s="237" t="s">
        <v>40</v>
      </c>
      <c r="D15" s="237"/>
      <c r="E15" s="238" t="s">
        <v>41</v>
      </c>
      <c r="F15" s="239" t="s">
        <v>42</v>
      </c>
      <c r="G15" s="240" t="s">
        <v>43</v>
      </c>
      <c r="H15" s="196"/>
      <c r="I15" s="213"/>
    </row>
    <row r="16" spans="1:9" ht="14.25" customHeight="1">
      <c r="A16" s="235" t="str">
        <f>IF(D14="DISK","Diskvalifikace",IF(D14&gt;223.99,"Výborný",IF(D14&gt;195.99,"Velmi dobrý",IF(D14&gt;139.99,"Dobrý",IF(D14&lt;140,"Nehodnocen")))))</f>
        <v>Výborný</v>
      </c>
      <c r="B16" s="241">
        <v>1</v>
      </c>
      <c r="C16" s="242" t="str">
        <f>IF((C8="OBZ"),(Vstup!P7),IF((C8="OB1"),(Vstup!P25),IF((C8="OB2"),(Vstup!P43),IF((C8="OB3"),(Vstup!P61)))))</f>
        <v>Odložení vleže ve skupině</v>
      </c>
      <c r="D16" s="242"/>
      <c r="E16" s="170">
        <v>8.5</v>
      </c>
      <c r="F16" s="243">
        <f>IF((C8="OBZ"),(Vstup!S7),IF((C8="OB1"),(Vstup!S25),IF((C8="OB2"),(Vstup!S43),IF((C8="OB3"),(Vstup!S61)))))</f>
        <v>2</v>
      </c>
      <c r="G16" s="244">
        <f>E16*F16</f>
        <v>17</v>
      </c>
      <c r="H16" s="245">
        <f aca="true" t="shared" si="0" ref="H16:H25">IF(D16=0,E16*2,D16+E16)/2</f>
        <v>8.5</v>
      </c>
      <c r="I16" s="213"/>
    </row>
    <row r="17" spans="1:9" ht="14.25" customHeight="1">
      <c r="A17" s="235" t="str">
        <f>IF(D14="DISK","Diskvalifikace",IF(D14&gt;255.99,"Výborný",IF(D14&gt;224.99,"Velmi dobrý",IF(D14&gt;191.99,"Dobrý",IF(D14&lt;192,"Nehodnocen")))))</f>
        <v>Velmi dobrý</v>
      </c>
      <c r="B17" s="246">
        <v>2</v>
      </c>
      <c r="C17" s="247" t="str">
        <f>IF((C8="OBZ"),(Vstup!P8),IF((C8="OB1"),(Vstup!P26),IF((C8="OB2"),(Vstup!P44),IF((C8="OB3"),(Vstup!P62)))))</f>
        <v>Chůze u nohy</v>
      </c>
      <c r="D17" s="247"/>
      <c r="E17" s="170">
        <v>8</v>
      </c>
      <c r="F17" s="248">
        <f>IF((C8="OBZ"),(Vstup!S8),IF((C8="OB1"),(Vstup!S26),IF((C8="OB2"),(Vstup!S44),IF((C8="OB3"),(Vstup!S62)))))</f>
        <v>3</v>
      </c>
      <c r="G17" s="249">
        <f>E17*F17</f>
        <v>24</v>
      </c>
      <c r="H17" s="245">
        <f t="shared" si="0"/>
        <v>8</v>
      </c>
      <c r="I17" s="213"/>
    </row>
    <row r="18" spans="1:9" ht="14.25" customHeight="1">
      <c r="A18" s="235" t="str">
        <f>IF(D14="DISK","Diskvalifikace",IF(D14&gt;255.99,"Výborný",IF(D14&gt;224.99,"Velmi dobrý",IF(D14&gt;191.99,"Dobrý",IF(D14&lt;192,"Nehodnocen")))))</f>
        <v>Velmi dobrý</v>
      </c>
      <c r="B18" s="246">
        <v>3</v>
      </c>
      <c r="C18" s="250" t="str">
        <f>IF((C8="OBZ"),(Vstup!P9),IF((C8="OB1"),(Vstup!P27),IF((C8="OB2"),(Vstup!P45),IF((C8="OB3"),(Vstup!P63)))))</f>
        <v>Odložení do lehu za chůze</v>
      </c>
      <c r="D18" s="250"/>
      <c r="E18" s="170">
        <v>9.5</v>
      </c>
      <c r="F18" s="248">
        <f>IF((C8="OBZ"),(Vstup!S9),IF((C8="OB1"),(Vstup!S27),IF((C8="OB2"),(Vstup!S45),IF((C8="OB3"),(Vstup!S63)))))</f>
        <v>3</v>
      </c>
      <c r="G18" s="251">
        <f>E18*F18</f>
        <v>28.5</v>
      </c>
      <c r="H18" s="245">
        <f t="shared" si="0"/>
        <v>9.5</v>
      </c>
      <c r="I18" s="213"/>
    </row>
    <row r="19" spans="1:9" ht="14.25" customHeight="1">
      <c r="A19" s="252"/>
      <c r="B19" s="246">
        <v>4</v>
      </c>
      <c r="C19" s="250" t="str">
        <f>IF((C8="OBZ"),(Vstup!P10),IF((C8="OB1"),(Vstup!P28),IF((C8="OB2"),(Vstup!P46),IF((C8="OB3"),(Vstup!P64)))))</f>
        <v>Přivolání </v>
      </c>
      <c r="D19" s="250"/>
      <c r="E19" s="170">
        <v>8</v>
      </c>
      <c r="F19" s="248">
        <f>IF((C8="OBZ"),(Vstup!S10),IF((C8="OB1"),(Vstup!S28),IF((C8="OB2"),(Vstup!S46),IF((C8="OB3"),(Vstup!S64)))))</f>
        <v>3</v>
      </c>
      <c r="G19" s="251">
        <f aca="true" t="shared" si="1" ref="G19:G24">E19*F19</f>
        <v>24</v>
      </c>
      <c r="H19" s="245">
        <f t="shared" si="0"/>
        <v>8</v>
      </c>
      <c r="I19" s="213"/>
    </row>
    <row r="20" spans="1:9" ht="14.25" customHeight="1">
      <c r="A20" s="252"/>
      <c r="B20" s="246">
        <v>5</v>
      </c>
      <c r="C20" s="250" t="str">
        <f>IF((C8="OBZ"),(Vstup!P11),IF((C8="OB1"),(Vstup!P29),IF((C8="OB2"),(Vstup!P47),IF((C8="OB3"),(Vstup!P65)))))</f>
        <v>Odložení do sedu za chůze</v>
      </c>
      <c r="D20" s="250"/>
      <c r="E20" s="170">
        <v>9.5</v>
      </c>
      <c r="F20" s="248">
        <f>IF((C8="OBZ"),(Vstup!S11),IF((C8="OB1"),(Vstup!S29),IF((C8="OB2"),(Vstup!S47),IF((C8="OB3"),(Vstup!S65)))))</f>
        <v>3</v>
      </c>
      <c r="G20" s="251">
        <f t="shared" si="1"/>
        <v>28.5</v>
      </c>
      <c r="H20" s="245">
        <f t="shared" si="0"/>
        <v>9.5</v>
      </c>
      <c r="I20" s="213"/>
    </row>
    <row r="21" spans="1:9" ht="14.25" customHeight="1">
      <c r="A21" s="252"/>
      <c r="B21" s="246">
        <v>6</v>
      </c>
      <c r="C21" s="250" t="str">
        <f>IF((C8="OBZ"),(Vstup!P12),IF((C8="OB1"),(Vstup!P30),IF((C8="OB2"),(Vstup!P48),IF((C8="OB3"),(Vstup!P66)))))</f>
        <v>Vyslání do čtverce </v>
      </c>
      <c r="D21" s="250"/>
      <c r="E21" s="170">
        <v>9</v>
      </c>
      <c r="F21" s="248">
        <f>IF((C8="OBZ"),(Vstup!S12),IF((C8="OB1"),(Vstup!S30),IF((C8="OB2"),(Vstup!S48),IF((C8="OB3"),(Vstup!S66)))))</f>
        <v>3</v>
      </c>
      <c r="G21" s="251">
        <f t="shared" si="1"/>
        <v>27</v>
      </c>
      <c r="H21" s="245">
        <f t="shared" si="0"/>
        <v>9</v>
      </c>
      <c r="I21" s="213"/>
    </row>
    <row r="22" spans="1:9" ht="14.25" customHeight="1">
      <c r="A22" s="252"/>
      <c r="B22" s="246">
        <v>7</v>
      </c>
      <c r="C22" s="250" t="str">
        <f>IF((C8="OBZ"),(Vstup!P13),IF((C8="OB1"),(Vstup!P31),IF((C8="OB2"),(Vstup!P49),IF((C8="OB3"),(Vstup!P67)))))</f>
        <v>Ovladatelnost na dálku</v>
      </c>
      <c r="D22" s="250"/>
      <c r="E22" s="170">
        <v>9.5</v>
      </c>
      <c r="F22" s="248">
        <f>IF((C8="OBZ"),(Vstup!S13),IF((C8="OB1"),(Vstup!S31),IF((C8="OB2"),(Vstup!S49),IF((C8="OB3"),(Vstup!S67)))))</f>
        <v>3</v>
      </c>
      <c r="G22" s="251">
        <f t="shared" si="1"/>
        <v>28.5</v>
      </c>
      <c r="H22" s="245">
        <f t="shared" si="0"/>
        <v>9.5</v>
      </c>
      <c r="I22" s="213"/>
    </row>
    <row r="23" spans="1:9" ht="14.25" customHeight="1">
      <c r="A23" s="252"/>
      <c r="B23" s="246">
        <v>8</v>
      </c>
      <c r="C23" s="250" t="str">
        <f>IF((C8="OBZ"),(Vstup!P14),IF((C8="OB1"),(Vstup!P32),IF((C8="OB2"),(Vstup!P50),IF((C8="OB3"),(Vstup!P68)))))</f>
        <v>Držení aportovací činky</v>
      </c>
      <c r="D23" s="250"/>
      <c r="E23" s="170">
        <v>8.5</v>
      </c>
      <c r="F23" s="248">
        <f>IF((C8="OBZ"),(Vstup!S14),IF((C8="OB1"),(Vstup!S32),IF((C8="OB2"),(Vstup!S50),IF((C8="OB3"),(Vstup!S68)))))</f>
        <v>3</v>
      </c>
      <c r="G23" s="251">
        <f t="shared" si="1"/>
        <v>25.5</v>
      </c>
      <c r="H23" s="245">
        <f t="shared" si="0"/>
        <v>8.5</v>
      </c>
      <c r="I23" s="213"/>
    </row>
    <row r="24" spans="1:9" ht="14.25" customHeight="1">
      <c r="A24" s="252"/>
      <c r="B24" s="246">
        <v>9</v>
      </c>
      <c r="C24" s="250" t="str">
        <f>IF((C8="OBZ"),(Vstup!P15),IF((C8="OB1"),(Vstup!P33),IF((C8="OB2"),(Vstup!P51),IF((C8="OB3"),(Vstup!P69)))))</f>
        <v>Skok přes překážku</v>
      </c>
      <c r="D24" s="250"/>
      <c r="E24" s="170">
        <v>10</v>
      </c>
      <c r="F24" s="248">
        <f>IF((C8="OBZ"),(Vstup!S15),IF((C8="OB1"),(Vstup!S33),IF((C8="OB2"),(Vstup!S51),IF((C8="OB3"),(Vstup!S69)))))</f>
        <v>3</v>
      </c>
      <c r="G24" s="251">
        <f t="shared" si="1"/>
        <v>30</v>
      </c>
      <c r="H24" s="245">
        <f t="shared" si="0"/>
        <v>10</v>
      </c>
      <c r="I24" s="213"/>
    </row>
    <row r="25" spans="1:9" ht="14.25" customHeight="1">
      <c r="A25" s="252"/>
      <c r="B25" s="253">
        <v>10</v>
      </c>
      <c r="C25" s="254" t="str">
        <f>IF((C8="OBZ"),(Vstup!P16),IF((C8="OB1"),(Vstup!P34),IF((C8="OB2"),(Vstup!P52),IF((C8="OB3"),(Vstup!P70)))))</f>
        <v>Všeobecný dojem</v>
      </c>
      <c r="D25" s="254"/>
      <c r="E25" s="183">
        <v>8.5</v>
      </c>
      <c r="F25" s="255">
        <f>IF((C8="OBZ"),(Vstup!S16),IF((C8="OB1"),(Vstup!S34),IF((C8="OB2"),(Vstup!S52),IF((C8="OB3"),(Vstup!S70)))))</f>
        <v>2</v>
      </c>
      <c r="G25" s="256">
        <f>E25*F25</f>
        <v>17</v>
      </c>
      <c r="H25" s="245">
        <f t="shared" si="0"/>
        <v>8.5</v>
      </c>
      <c r="I25" s="213"/>
    </row>
    <row r="26" spans="1:9" ht="12.75">
      <c r="A26" s="252"/>
      <c r="B26" s="257"/>
      <c r="C26" s="258" t="s">
        <v>82</v>
      </c>
      <c r="D26" s="258"/>
      <c r="E26" s="258"/>
      <c r="F26" s="258"/>
      <c r="G26" s="259">
        <f>SUM(G16:G25)</f>
        <v>250</v>
      </c>
      <c r="H26" s="260"/>
      <c r="I26" s="213"/>
    </row>
    <row r="27" spans="1:9" ht="12.75">
      <c r="A27" s="261"/>
      <c r="B27" s="262"/>
      <c r="C27" s="263"/>
      <c r="D27" s="263"/>
      <c r="E27" s="263"/>
      <c r="F27" s="263"/>
      <c r="G27" s="264"/>
      <c r="H27" s="265"/>
      <c r="I27" s="266"/>
    </row>
    <row r="28" spans="1:9" ht="12.75">
      <c r="A28" s="196"/>
      <c r="B28" s="197"/>
      <c r="C28" s="198"/>
      <c r="D28" s="198"/>
      <c r="E28" s="198"/>
      <c r="F28" s="198"/>
      <c r="G28" s="199"/>
      <c r="H28" s="196"/>
      <c r="I28" s="196"/>
    </row>
    <row r="29" spans="1:9" ht="12.75">
      <c r="A29" s="196"/>
      <c r="B29" s="197"/>
      <c r="C29" s="198"/>
      <c r="D29" s="198"/>
      <c r="E29" s="198"/>
      <c r="F29" s="198"/>
      <c r="G29" s="199"/>
      <c r="H29" s="196"/>
      <c r="I29" s="196"/>
    </row>
    <row r="30" spans="1:9" ht="12.75">
      <c r="A30" s="196"/>
      <c r="B30" s="197"/>
      <c r="C30" s="198"/>
      <c r="D30" s="198"/>
      <c r="E30" s="198"/>
      <c r="F30" s="198"/>
      <c r="G30" s="199"/>
      <c r="H30" s="196"/>
      <c r="I30" s="196"/>
    </row>
    <row r="31" spans="1:9" ht="12.75">
      <c r="A31" s="196"/>
      <c r="B31" s="197"/>
      <c r="C31" s="198"/>
      <c r="D31" s="198"/>
      <c r="E31" s="198"/>
      <c r="F31" s="198"/>
      <c r="G31" s="199"/>
      <c r="H31" s="196"/>
      <c r="I31" s="196"/>
    </row>
    <row r="32" spans="1:5" ht="12.75">
      <c r="A32" s="200" t="s">
        <v>141</v>
      </c>
      <c r="B32" s="201"/>
      <c r="C32" s="201"/>
      <c r="D32" s="201"/>
      <c r="E32" s="202"/>
    </row>
    <row r="35" spans="1:3" ht="12.75">
      <c r="A35" s="203" t="s">
        <v>142</v>
      </c>
      <c r="B35" s="204"/>
      <c r="C35" s="204"/>
    </row>
  </sheetData>
  <sheetProtection sheet="1"/>
  <mergeCells count="12">
    <mergeCell ref="D10:D12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</mergeCells>
  <printOptions/>
  <pageMargins left="0.7875" right="0.7875" top="0.9847222222222223" bottom="0.9840277777777777" header="0.49236111111111114" footer="0.5118055555555555"/>
  <pageSetup horizontalDpi="300" verticalDpi="300" orientation="landscape" paperSize="9"/>
  <headerFooter alignWithMargins="0">
    <oddHeader>&amp;C&amp;18Výsledkový list OBEDIENCE CZ</oddHeader>
  </headerFooter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45"/>
  </sheetPr>
  <dimension ref="A1:I35"/>
  <sheetViews>
    <sheetView showGridLines="0" workbookViewId="0" topLeftCell="A7">
      <selection activeCell="D14" sqref="D14"/>
    </sheetView>
  </sheetViews>
  <sheetFormatPr defaultColWidth="9.140625" defaultRowHeight="12.75"/>
  <cols>
    <col min="1" max="1" width="28.7109375" style="121" customWidth="1"/>
    <col min="2" max="2" width="6.00390625" style="121" customWidth="1"/>
    <col min="3" max="3" width="39.7109375" style="121" customWidth="1"/>
    <col min="4" max="4" width="15.7109375" style="121" customWidth="1"/>
    <col min="5" max="5" width="13.8515625" style="121" customWidth="1"/>
    <col min="6" max="6" width="6.421875" style="121" customWidth="1"/>
    <col min="7" max="7" width="16.421875" style="121" customWidth="1"/>
    <col min="8" max="8" width="0" style="121" hidden="1" customWidth="1"/>
    <col min="9" max="16384" width="9.140625" style="121" customWidth="1"/>
  </cols>
  <sheetData>
    <row r="1" spans="1:9" ht="12.75">
      <c r="A1" s="205" t="s">
        <v>133</v>
      </c>
      <c r="B1" s="206" t="s">
        <v>134</v>
      </c>
      <c r="C1" s="207" t="str">
        <f>+Vstup!I1</f>
        <v>Klub Obedience CZ</v>
      </c>
      <c r="D1" s="208"/>
      <c r="E1" s="208"/>
      <c r="F1" s="208"/>
      <c r="G1" s="208"/>
      <c r="H1" s="208"/>
      <c r="I1" s="209"/>
    </row>
    <row r="2" spans="1:9" ht="12.75">
      <c r="A2" s="210" t="s">
        <v>135</v>
      </c>
      <c r="B2" s="211" t="s">
        <v>134</v>
      </c>
      <c r="C2" s="212" t="str">
        <f>+Vstup!I2</f>
        <v>5.MR BO a AO</v>
      </c>
      <c r="D2" s="196"/>
      <c r="E2" s="196"/>
      <c r="F2" s="196"/>
      <c r="G2" s="196"/>
      <c r="H2" s="196"/>
      <c r="I2" s="213"/>
    </row>
    <row r="3" spans="1:9" ht="12.75">
      <c r="A3" s="210" t="s">
        <v>136</v>
      </c>
      <c r="B3" s="211" t="s">
        <v>134</v>
      </c>
      <c r="C3" s="214" t="str">
        <f>+Vstup!I3</f>
        <v>13.09.2014</v>
      </c>
      <c r="D3" s="196"/>
      <c r="E3" s="196"/>
      <c r="F3" s="196"/>
      <c r="G3" s="196"/>
      <c r="H3" s="196"/>
      <c r="I3" s="213"/>
    </row>
    <row r="4" spans="1:9" ht="12.75">
      <c r="A4" s="215"/>
      <c r="B4" s="211"/>
      <c r="C4" s="216"/>
      <c r="D4" s="196"/>
      <c r="E4" s="196"/>
      <c r="F4" s="196"/>
      <c r="G4" s="196"/>
      <c r="H4" s="196"/>
      <c r="I4" s="213"/>
    </row>
    <row r="5" spans="1:9" ht="12.75">
      <c r="A5" s="210" t="s">
        <v>137</v>
      </c>
      <c r="B5" s="211" t="s">
        <v>134</v>
      </c>
      <c r="C5" s="217" t="str">
        <f>+Vstup!B27</f>
        <v>Yvona Rumpíková</v>
      </c>
      <c r="D5" s="196"/>
      <c r="E5" s="196"/>
      <c r="F5" s="196"/>
      <c r="G5" s="196"/>
      <c r="H5" s="196"/>
      <c r="I5" s="213"/>
    </row>
    <row r="6" spans="1:9" ht="12.75">
      <c r="A6" s="210" t="s">
        <v>2</v>
      </c>
      <c r="B6" s="211" t="s">
        <v>134</v>
      </c>
      <c r="C6" s="217" t="str">
        <f>+Vstup!C27</f>
        <v>Ivanhoe Svěží vítr</v>
      </c>
      <c r="D6" s="196"/>
      <c r="E6" s="196"/>
      <c r="F6" s="196"/>
      <c r="G6" s="196"/>
      <c r="H6" s="196"/>
      <c r="I6" s="213"/>
    </row>
    <row r="7" spans="1:9" ht="12.75">
      <c r="A7" s="210" t="s">
        <v>3</v>
      </c>
      <c r="B7" s="211" t="s">
        <v>134</v>
      </c>
      <c r="C7" s="217" t="str">
        <f>+Vstup!D27</f>
        <v>australský ovčák</v>
      </c>
      <c r="D7" s="196"/>
      <c r="E7" s="196"/>
      <c r="F7" s="196"/>
      <c r="G7" s="196"/>
      <c r="H7" s="196"/>
      <c r="I7" s="213"/>
    </row>
    <row r="8" spans="1:9" ht="12.75">
      <c r="A8" s="210" t="s">
        <v>4</v>
      </c>
      <c r="B8" s="211" t="s">
        <v>134</v>
      </c>
      <c r="C8" s="217" t="str">
        <f>+Vstup!E27</f>
        <v>OBZ</v>
      </c>
      <c r="D8" s="196"/>
      <c r="E8" s="196"/>
      <c r="F8" s="196"/>
      <c r="G8" s="196"/>
      <c r="H8" s="196"/>
      <c r="I8" s="213"/>
    </row>
    <row r="9" spans="1:9" ht="12.75">
      <c r="A9" s="210"/>
      <c r="B9" s="218"/>
      <c r="C9" s="216"/>
      <c r="D9" s="196"/>
      <c r="E9" s="196"/>
      <c r="F9" s="196"/>
      <c r="G9" s="196"/>
      <c r="H9" s="196"/>
      <c r="I9" s="213"/>
    </row>
    <row r="10" spans="1:9" ht="41.25" customHeight="1">
      <c r="A10" s="210" t="s">
        <v>138</v>
      </c>
      <c r="B10" s="211" t="s">
        <v>134</v>
      </c>
      <c r="C10" s="214" t="str">
        <f>+Vstup!I4</f>
        <v>Rudy Cattrysse / Markéta Píšová (OBZ)</v>
      </c>
      <c r="D10" s="219" t="s">
        <v>139</v>
      </c>
      <c r="E10" s="220" t="s">
        <v>9</v>
      </c>
      <c r="F10" s="221"/>
      <c r="G10" s="222"/>
      <c r="H10" s="196"/>
      <c r="I10" s="213"/>
    </row>
    <row r="11" spans="1:9" ht="12.75">
      <c r="A11" s="210"/>
      <c r="B11" s="211"/>
      <c r="C11" s="214"/>
      <c r="D11" s="219"/>
      <c r="E11" s="223" t="s">
        <v>16</v>
      </c>
      <c r="F11" s="224"/>
      <c r="G11" s="225" t="str">
        <f>IF((C8="OBZ"),(Vstup!T2),IF((C8="OB1"),(Vstup!T20),IF((C8="OB2"),(Vstup!T38),IF((C8="OB3"),(Vstup!T56)))))</f>
        <v>280,0 - 224,0</v>
      </c>
      <c r="H11" s="226"/>
      <c r="I11" s="213"/>
    </row>
    <row r="12" spans="1:9" ht="12.75">
      <c r="A12" s="210" t="s">
        <v>140</v>
      </c>
      <c r="B12" s="211" t="s">
        <v>134</v>
      </c>
      <c r="C12" s="212" t="str">
        <f>+Vstup!I6</f>
        <v>Zuzana Coufalová / Hana Böhme (OBZ)</v>
      </c>
      <c r="D12" s="219"/>
      <c r="E12" s="223" t="s">
        <v>23</v>
      </c>
      <c r="F12" s="224"/>
      <c r="G12" s="225" t="str">
        <f>IF((C8="OBZ"),(Vstup!T3),IF((C8="OB1"),(Vstup!T21),IF((C8="OB2"),(Vstup!T39),IF((C8="OB3"),(Vstup!T57)))))</f>
        <v>223,9 - 196,0</v>
      </c>
      <c r="H12" s="196"/>
      <c r="I12" s="213"/>
    </row>
    <row r="13" spans="1:9" ht="12.75">
      <c r="A13" s="210"/>
      <c r="B13" s="211"/>
      <c r="C13" s="212"/>
      <c r="D13" s="157">
        <v>-50</v>
      </c>
      <c r="E13" s="227" t="s">
        <v>30</v>
      </c>
      <c r="F13" s="228"/>
      <c r="G13" s="225" t="str">
        <f>IF((C8="OBZ"),(Vstup!T4),IF((C8="OB1"),(Vstup!T22),IF((C8="OB2"),(Vstup!T40),IF((C8="OB3"),(Vstup!T58)))))</f>
        <v>195,9 - 140,0</v>
      </c>
      <c r="H13" s="196"/>
      <c r="I13" s="213"/>
    </row>
    <row r="14" spans="1:9" ht="20.25" customHeight="1">
      <c r="A14" s="229"/>
      <c r="B14" s="230"/>
      <c r="C14" s="212"/>
      <c r="D14" s="231">
        <f>IF(D13="DISK","DISK",(+G26+D13))</f>
        <v>173</v>
      </c>
      <c r="E14" s="232" t="s">
        <v>34</v>
      </c>
      <c r="F14" s="233"/>
      <c r="G14" s="234" t="str">
        <f>IF((C8)="OBZ",(A15),IF((C8)="OB1",(A16),IF((C8)="OB2",(A17),IF((C8)="OB3",(A18)))))</f>
        <v>Dobrý</v>
      </c>
      <c r="H14" s="196"/>
      <c r="I14" s="213"/>
    </row>
    <row r="15" spans="1:9" ht="12.75">
      <c r="A15" s="235" t="str">
        <f>IF(D14="DISK","Diskvalifikace",IF(D14&gt;223.99,"Výborný",IF(D14&gt;195.99,"Velmi dobrý",IF(D14&gt;139.99,"Dobrý",IF(D14&lt;140,"Nehodnocen")))))</f>
        <v>Dobrý</v>
      </c>
      <c r="B15" s="236" t="s">
        <v>39</v>
      </c>
      <c r="C15" s="237" t="s">
        <v>40</v>
      </c>
      <c r="D15" s="237"/>
      <c r="E15" s="238" t="s">
        <v>41</v>
      </c>
      <c r="F15" s="239" t="s">
        <v>42</v>
      </c>
      <c r="G15" s="240" t="s">
        <v>43</v>
      </c>
      <c r="H15" s="196"/>
      <c r="I15" s="213"/>
    </row>
    <row r="16" spans="1:9" ht="14.25" customHeight="1">
      <c r="A16" s="235" t="str">
        <f>IF(D14="DISK","Diskvalifikace",IF(D14&gt;223.99,"Výborný",IF(D14&gt;195.99,"Velmi dobrý",IF(D14&gt;139.99,"Dobrý",IF(D14&lt;140,"Nehodnocen")))))</f>
        <v>Dobrý</v>
      </c>
      <c r="B16" s="241">
        <v>1</v>
      </c>
      <c r="C16" s="242" t="str">
        <f>IF((C8="OBZ"),(Vstup!P7),IF((C8="OB1"),(Vstup!P25),IF((C8="OB2"),(Vstup!P43),IF((C8="OB3"),(Vstup!P61)))))</f>
        <v>Odložení vleže ve skupině</v>
      </c>
      <c r="D16" s="242"/>
      <c r="E16" s="170">
        <v>9</v>
      </c>
      <c r="F16" s="243">
        <f>IF((C8="OBZ"),(Vstup!S7),IF((C8="OB1"),(Vstup!S25),IF((C8="OB2"),(Vstup!S43),IF((C8="OB3"),(Vstup!S61)))))</f>
        <v>2</v>
      </c>
      <c r="G16" s="244">
        <f>E16*F16</f>
        <v>18</v>
      </c>
      <c r="H16" s="245">
        <f aca="true" t="shared" si="0" ref="H16:H25">IF(D16=0,E16*2,D16+E16)/2</f>
        <v>9</v>
      </c>
      <c r="I16" s="213"/>
    </row>
    <row r="17" spans="1:9" ht="14.25" customHeight="1">
      <c r="A17" s="235" t="str">
        <f>IF(D14="DISK","Diskvalifikace",IF(D14&gt;255.99,"Výborný",IF(D14&gt;224.99,"Velmi dobrý",IF(D14&gt;191.99,"Dobrý",IF(D14&lt;192,"Nehodnocen")))))</f>
        <v>Nehodnocen</v>
      </c>
      <c r="B17" s="246">
        <v>2</v>
      </c>
      <c r="C17" s="247" t="str">
        <f>IF((C8="OBZ"),(Vstup!P8),IF((C8="OB1"),(Vstup!P26),IF((C8="OB2"),(Vstup!P44),IF((C8="OB3"),(Vstup!P62)))))</f>
        <v>Chůze u nohy</v>
      </c>
      <c r="D17" s="247"/>
      <c r="E17" s="170">
        <v>9</v>
      </c>
      <c r="F17" s="248">
        <f>IF((C8="OBZ"),(Vstup!S8),IF((C8="OB1"),(Vstup!S26),IF((C8="OB2"),(Vstup!S44),IF((C8="OB3"),(Vstup!S62)))))</f>
        <v>3</v>
      </c>
      <c r="G17" s="249">
        <f>E17*F17</f>
        <v>27</v>
      </c>
      <c r="H17" s="245">
        <f t="shared" si="0"/>
        <v>9</v>
      </c>
      <c r="I17" s="213"/>
    </row>
    <row r="18" spans="1:9" ht="14.25" customHeight="1">
      <c r="A18" s="235" t="str">
        <f>IF(D14="DISK","Diskvalifikace",IF(D14&gt;255.99,"Výborný",IF(D14&gt;224.99,"Velmi dobrý",IF(D14&gt;191.99,"Dobrý",IF(D14&lt;192,"Nehodnocen")))))</f>
        <v>Nehodnocen</v>
      </c>
      <c r="B18" s="246">
        <v>3</v>
      </c>
      <c r="C18" s="250" t="str">
        <f>IF((C8="OBZ"),(Vstup!P9),IF((C8="OB1"),(Vstup!P27),IF((C8="OB2"),(Vstup!P45),IF((C8="OB3"),(Vstup!P63)))))</f>
        <v>Odložení do lehu za chůze</v>
      </c>
      <c r="D18" s="250"/>
      <c r="E18" s="170">
        <v>9</v>
      </c>
      <c r="F18" s="248">
        <f>IF((C8="OBZ"),(Vstup!S9),IF((C8="OB1"),(Vstup!S27),IF((C8="OB2"),(Vstup!S45),IF((C8="OB3"),(Vstup!S63)))))</f>
        <v>3</v>
      </c>
      <c r="G18" s="251">
        <f>E18*F18</f>
        <v>27</v>
      </c>
      <c r="H18" s="245">
        <f t="shared" si="0"/>
        <v>9</v>
      </c>
      <c r="I18" s="213"/>
    </row>
    <row r="19" spans="1:9" ht="14.25" customHeight="1">
      <c r="A19" s="252"/>
      <c r="B19" s="246">
        <v>4</v>
      </c>
      <c r="C19" s="250" t="str">
        <f>IF((C8="OBZ"),(Vstup!P10),IF((C8="OB1"),(Vstup!P28),IF((C8="OB2"),(Vstup!P46),IF((C8="OB3"),(Vstup!P64)))))</f>
        <v>Přivolání </v>
      </c>
      <c r="D19" s="250"/>
      <c r="E19" s="170">
        <v>9</v>
      </c>
      <c r="F19" s="248">
        <f>IF((C8="OBZ"),(Vstup!S10),IF((C8="OB1"),(Vstup!S28),IF((C8="OB2"),(Vstup!S46),IF((C8="OB3"),(Vstup!S64)))))</f>
        <v>3</v>
      </c>
      <c r="G19" s="251">
        <f aca="true" t="shared" si="1" ref="G19:G24">E19*F19</f>
        <v>27</v>
      </c>
      <c r="H19" s="245">
        <f t="shared" si="0"/>
        <v>9</v>
      </c>
      <c r="I19" s="213"/>
    </row>
    <row r="20" spans="1:9" ht="14.25" customHeight="1">
      <c r="A20" s="252"/>
      <c r="B20" s="246">
        <v>5</v>
      </c>
      <c r="C20" s="250" t="str">
        <f>IF((C8="OBZ"),(Vstup!P11),IF((C8="OB1"),(Vstup!P29),IF((C8="OB2"),(Vstup!P47),IF((C8="OB3"),(Vstup!P65)))))</f>
        <v>Odložení do sedu za chůze</v>
      </c>
      <c r="D20" s="250"/>
      <c r="E20" s="170">
        <v>0</v>
      </c>
      <c r="F20" s="248">
        <f>IF((C8="OBZ"),(Vstup!S11),IF((C8="OB1"),(Vstup!S29),IF((C8="OB2"),(Vstup!S47),IF((C8="OB3"),(Vstup!S65)))))</f>
        <v>3</v>
      </c>
      <c r="G20" s="251">
        <f t="shared" si="1"/>
        <v>0</v>
      </c>
      <c r="H20" s="245">
        <f t="shared" si="0"/>
        <v>0</v>
      </c>
      <c r="I20" s="213"/>
    </row>
    <row r="21" spans="1:9" ht="14.25" customHeight="1">
      <c r="A21" s="252"/>
      <c r="B21" s="246">
        <v>6</v>
      </c>
      <c r="C21" s="250" t="str">
        <f>IF((C8="OBZ"),(Vstup!P12),IF((C8="OB1"),(Vstup!P30),IF((C8="OB2"),(Vstup!P48),IF((C8="OB3"),(Vstup!P66)))))</f>
        <v>Vyslání do čtverce </v>
      </c>
      <c r="D21" s="250"/>
      <c r="E21" s="170">
        <v>9.5</v>
      </c>
      <c r="F21" s="248">
        <f>IF((C8="OBZ"),(Vstup!S12),IF((C8="OB1"),(Vstup!S30),IF((C8="OB2"),(Vstup!S48),IF((C8="OB3"),(Vstup!S66)))))</f>
        <v>3</v>
      </c>
      <c r="G21" s="251">
        <f t="shared" si="1"/>
        <v>28.5</v>
      </c>
      <c r="H21" s="245">
        <f t="shared" si="0"/>
        <v>9.5</v>
      </c>
      <c r="I21" s="213"/>
    </row>
    <row r="22" spans="1:9" ht="14.25" customHeight="1">
      <c r="A22" s="252"/>
      <c r="B22" s="246">
        <v>7</v>
      </c>
      <c r="C22" s="250" t="str">
        <f>IF((C8="OBZ"),(Vstup!P13),IF((C8="OB1"),(Vstup!P31),IF((C8="OB2"),(Vstup!P49),IF((C8="OB3"),(Vstup!P67)))))</f>
        <v>Ovladatelnost na dálku</v>
      </c>
      <c r="D22" s="250"/>
      <c r="E22" s="170">
        <v>7</v>
      </c>
      <c r="F22" s="248">
        <f>IF((C8="OBZ"),(Vstup!S13),IF((C8="OB1"),(Vstup!S31),IF((C8="OB2"),(Vstup!S49),IF((C8="OB3"),(Vstup!S67)))))</f>
        <v>3</v>
      </c>
      <c r="G22" s="251">
        <f t="shared" si="1"/>
        <v>21</v>
      </c>
      <c r="H22" s="245">
        <f t="shared" si="0"/>
        <v>7</v>
      </c>
      <c r="I22" s="213"/>
    </row>
    <row r="23" spans="1:9" ht="14.25" customHeight="1">
      <c r="A23" s="252"/>
      <c r="B23" s="246">
        <v>8</v>
      </c>
      <c r="C23" s="250" t="str">
        <f>IF((C8="OBZ"),(Vstup!P14),IF((C8="OB1"),(Vstup!P32),IF((C8="OB2"),(Vstup!P50),IF((C8="OB3"),(Vstup!P68)))))</f>
        <v>Držení aportovací činky</v>
      </c>
      <c r="D23" s="250"/>
      <c r="E23" s="170">
        <v>9</v>
      </c>
      <c r="F23" s="248">
        <f>IF((C8="OBZ"),(Vstup!S14),IF((C8="OB1"),(Vstup!S32),IF((C8="OB2"),(Vstup!S50),IF((C8="OB3"),(Vstup!S68)))))</f>
        <v>3</v>
      </c>
      <c r="G23" s="251">
        <f t="shared" si="1"/>
        <v>27</v>
      </c>
      <c r="H23" s="245">
        <f t="shared" si="0"/>
        <v>9</v>
      </c>
      <c r="I23" s="213"/>
    </row>
    <row r="24" spans="1:9" ht="14.25" customHeight="1">
      <c r="A24" s="252"/>
      <c r="B24" s="246">
        <v>9</v>
      </c>
      <c r="C24" s="250" t="str">
        <f>IF((C8="OBZ"),(Vstup!P15),IF((C8="OB1"),(Vstup!P33),IF((C8="OB2"),(Vstup!P51),IF((C8="OB3"),(Vstup!P69)))))</f>
        <v>Skok přes překážku</v>
      </c>
      <c r="D24" s="250"/>
      <c r="E24" s="170">
        <v>9.5</v>
      </c>
      <c r="F24" s="248">
        <f>IF((C8="OBZ"),(Vstup!S15),IF((C8="OB1"),(Vstup!S33),IF((C8="OB2"),(Vstup!S51),IF((C8="OB3"),(Vstup!S69)))))</f>
        <v>3</v>
      </c>
      <c r="G24" s="251">
        <f t="shared" si="1"/>
        <v>28.5</v>
      </c>
      <c r="H24" s="245">
        <f t="shared" si="0"/>
        <v>9.5</v>
      </c>
      <c r="I24" s="213"/>
    </row>
    <row r="25" spans="1:9" ht="14.25" customHeight="1">
      <c r="A25" s="252"/>
      <c r="B25" s="253">
        <v>10</v>
      </c>
      <c r="C25" s="254" t="str">
        <f>IF((C8="OBZ"),(Vstup!P16),IF((C8="OB1"),(Vstup!P34),IF((C8="OB2"),(Vstup!P52),IF((C8="OB3"),(Vstup!P70)))))</f>
        <v>Všeobecný dojem</v>
      </c>
      <c r="D25" s="254"/>
      <c r="E25" s="183">
        <v>9.5</v>
      </c>
      <c r="F25" s="255">
        <f>IF((C8="OBZ"),(Vstup!S16),IF((C8="OB1"),(Vstup!S34),IF((C8="OB2"),(Vstup!S52),IF((C8="OB3"),(Vstup!S70)))))</f>
        <v>2</v>
      </c>
      <c r="G25" s="256">
        <f>E25*F25</f>
        <v>19</v>
      </c>
      <c r="H25" s="245">
        <f t="shared" si="0"/>
        <v>9.5</v>
      </c>
      <c r="I25" s="213"/>
    </row>
    <row r="26" spans="1:9" ht="12.75">
      <c r="A26" s="252"/>
      <c r="B26" s="257"/>
      <c r="C26" s="258" t="s">
        <v>82</v>
      </c>
      <c r="D26" s="258"/>
      <c r="E26" s="258"/>
      <c r="F26" s="258"/>
      <c r="G26" s="259">
        <f>SUM(G16:G25)</f>
        <v>223</v>
      </c>
      <c r="H26" s="260"/>
      <c r="I26" s="213"/>
    </row>
    <row r="27" spans="1:9" ht="12.75">
      <c r="A27" s="261"/>
      <c r="B27" s="262"/>
      <c r="C27" s="263"/>
      <c r="D27" s="263"/>
      <c r="E27" s="263"/>
      <c r="F27" s="263"/>
      <c r="G27" s="264"/>
      <c r="H27" s="265"/>
      <c r="I27" s="266"/>
    </row>
    <row r="28" spans="1:9" ht="12.75">
      <c r="A28" s="196"/>
      <c r="B28" s="197"/>
      <c r="C28" s="198"/>
      <c r="D28" s="198"/>
      <c r="E28" s="198"/>
      <c r="F28" s="198"/>
      <c r="G28" s="199"/>
      <c r="H28" s="196"/>
      <c r="I28" s="196"/>
    </row>
    <row r="29" spans="1:9" ht="12.75">
      <c r="A29" s="196"/>
      <c r="B29" s="197"/>
      <c r="C29" s="198"/>
      <c r="D29" s="198"/>
      <c r="E29" s="198"/>
      <c r="F29" s="198"/>
      <c r="G29" s="199"/>
      <c r="H29" s="196"/>
      <c r="I29" s="196"/>
    </row>
    <row r="30" spans="1:9" ht="12.75">
      <c r="A30" s="196"/>
      <c r="B30" s="197"/>
      <c r="C30" s="198"/>
      <c r="D30" s="198"/>
      <c r="E30" s="198"/>
      <c r="F30" s="198"/>
      <c r="G30" s="199"/>
      <c r="H30" s="196"/>
      <c r="I30" s="196"/>
    </row>
    <row r="31" spans="1:9" ht="12.75">
      <c r="A31" s="196"/>
      <c r="B31" s="197"/>
      <c r="C31" s="198"/>
      <c r="D31" s="198"/>
      <c r="E31" s="198"/>
      <c r="F31" s="198"/>
      <c r="G31" s="199"/>
      <c r="H31" s="196"/>
      <c r="I31" s="196"/>
    </row>
    <row r="32" spans="1:5" ht="12.75">
      <c r="A32" s="200" t="s">
        <v>141</v>
      </c>
      <c r="B32" s="201"/>
      <c r="C32" s="201"/>
      <c r="D32" s="201"/>
      <c r="E32" s="202"/>
    </row>
    <row r="35" spans="1:3" ht="12.75">
      <c r="A35" s="203" t="s">
        <v>142</v>
      </c>
      <c r="B35" s="204"/>
      <c r="C35" s="204"/>
    </row>
  </sheetData>
  <sheetProtection sheet="1"/>
  <mergeCells count="12">
    <mergeCell ref="D10:D12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</mergeCells>
  <printOptions/>
  <pageMargins left="0.7875" right="0.7875" top="0.9847222222222223" bottom="0.9840277777777777" header="0.49236111111111114" footer="0.5118055555555555"/>
  <pageSetup horizontalDpi="300" verticalDpi="300" orientation="landscape" paperSize="9"/>
  <headerFooter alignWithMargins="0">
    <oddHeader>&amp;C&amp;18Výsledkový list OBEDIENCE CZ</oddHeader>
  </headerFooter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45"/>
  </sheetPr>
  <dimension ref="A1:I35"/>
  <sheetViews>
    <sheetView showGridLines="0" workbookViewId="0" topLeftCell="A7">
      <selection activeCell="K18" sqref="K18"/>
    </sheetView>
  </sheetViews>
  <sheetFormatPr defaultColWidth="9.140625" defaultRowHeight="12.75"/>
  <cols>
    <col min="1" max="1" width="28.7109375" style="121" customWidth="1"/>
    <col min="2" max="2" width="6.00390625" style="121" customWidth="1"/>
    <col min="3" max="3" width="39.7109375" style="121" customWidth="1"/>
    <col min="4" max="4" width="15.7109375" style="121" customWidth="1"/>
    <col min="5" max="5" width="13.8515625" style="121" customWidth="1"/>
    <col min="6" max="6" width="6.421875" style="121" customWidth="1"/>
    <col min="7" max="7" width="16.421875" style="121" customWidth="1"/>
    <col min="8" max="8" width="0" style="121" hidden="1" customWidth="1"/>
    <col min="9" max="16384" width="9.140625" style="121" customWidth="1"/>
  </cols>
  <sheetData>
    <row r="1" spans="1:9" ht="12.75">
      <c r="A1" s="205" t="s">
        <v>133</v>
      </c>
      <c r="B1" s="206" t="s">
        <v>134</v>
      </c>
      <c r="C1" s="207" t="str">
        <f>+Vstup!I1</f>
        <v>Klub Obedience CZ</v>
      </c>
      <c r="D1" s="208"/>
      <c r="E1" s="208"/>
      <c r="F1" s="208"/>
      <c r="G1" s="208"/>
      <c r="H1" s="208"/>
      <c r="I1" s="209"/>
    </row>
    <row r="2" spans="1:9" ht="12.75">
      <c r="A2" s="210" t="s">
        <v>135</v>
      </c>
      <c r="B2" s="211" t="s">
        <v>134</v>
      </c>
      <c r="C2" s="212" t="str">
        <f>+Vstup!I2</f>
        <v>5.MR BO a AO</v>
      </c>
      <c r="D2" s="196"/>
      <c r="E2" s="196"/>
      <c r="F2" s="196"/>
      <c r="G2" s="196"/>
      <c r="H2" s="196"/>
      <c r="I2" s="213"/>
    </row>
    <row r="3" spans="1:9" ht="12.75">
      <c r="A3" s="210" t="s">
        <v>136</v>
      </c>
      <c r="B3" s="211" t="s">
        <v>134</v>
      </c>
      <c r="C3" s="214" t="str">
        <f>+Vstup!I3</f>
        <v>13.09.2014</v>
      </c>
      <c r="D3" s="196"/>
      <c r="E3" s="196"/>
      <c r="F3" s="196"/>
      <c r="G3" s="196"/>
      <c r="H3" s="196"/>
      <c r="I3" s="213"/>
    </row>
    <row r="4" spans="1:9" ht="12.75">
      <c r="A4" s="215"/>
      <c r="B4" s="211"/>
      <c r="C4" s="216"/>
      <c r="D4" s="196"/>
      <c r="E4" s="196"/>
      <c r="F4" s="196"/>
      <c r="G4" s="196"/>
      <c r="H4" s="196"/>
      <c r="I4" s="213"/>
    </row>
    <row r="5" spans="1:9" ht="12.75">
      <c r="A5" s="210" t="s">
        <v>137</v>
      </c>
      <c r="B5" s="211" t="s">
        <v>134</v>
      </c>
      <c r="C5" s="217" t="str">
        <f>+Vstup!B28</f>
        <v>Marie Losová</v>
      </c>
      <c r="D5" s="196"/>
      <c r="E5" s="196"/>
      <c r="F5" s="196"/>
      <c r="G5" s="196"/>
      <c r="H5" s="196"/>
      <c r="I5" s="213"/>
    </row>
    <row r="6" spans="1:9" ht="12.75">
      <c r="A6" s="210" t="s">
        <v>2</v>
      </c>
      <c r="B6" s="211" t="s">
        <v>134</v>
      </c>
      <c r="C6" s="217" t="str">
        <f>+Vstup!C28</f>
        <v>Apache Magic Tonic FALLCAT</v>
      </c>
      <c r="D6" s="196"/>
      <c r="E6" s="196"/>
      <c r="F6" s="196"/>
      <c r="G6" s="196"/>
      <c r="H6" s="196"/>
      <c r="I6" s="213"/>
    </row>
    <row r="7" spans="1:9" ht="12.75">
      <c r="A7" s="210" t="s">
        <v>3</v>
      </c>
      <c r="B7" s="211" t="s">
        <v>134</v>
      </c>
      <c r="C7" s="217" t="str">
        <f>+Vstup!D28</f>
        <v>australský ovčák</v>
      </c>
      <c r="D7" s="196"/>
      <c r="E7" s="196"/>
      <c r="F7" s="196"/>
      <c r="G7" s="196"/>
      <c r="H7" s="196"/>
      <c r="I7" s="213"/>
    </row>
    <row r="8" spans="1:9" ht="12.75">
      <c r="A8" s="210" t="s">
        <v>4</v>
      </c>
      <c r="B8" s="211" t="s">
        <v>134</v>
      </c>
      <c r="C8" s="217" t="str">
        <f>+Vstup!E28</f>
        <v>OBZ</v>
      </c>
      <c r="D8" s="196"/>
      <c r="E8" s="196"/>
      <c r="F8" s="196"/>
      <c r="G8" s="196"/>
      <c r="H8" s="196"/>
      <c r="I8" s="213"/>
    </row>
    <row r="9" spans="1:9" ht="12.75">
      <c r="A9" s="210"/>
      <c r="B9" s="218"/>
      <c r="C9" s="216"/>
      <c r="D9" s="196"/>
      <c r="E9" s="196"/>
      <c r="F9" s="196"/>
      <c r="G9" s="196"/>
      <c r="H9" s="196"/>
      <c r="I9" s="213"/>
    </row>
    <row r="10" spans="1:9" ht="41.25" customHeight="1">
      <c r="A10" s="210" t="s">
        <v>138</v>
      </c>
      <c r="B10" s="211" t="s">
        <v>134</v>
      </c>
      <c r="C10" s="214" t="str">
        <f>+Vstup!I4</f>
        <v>Rudy Cattrysse / Markéta Píšová (OBZ)</v>
      </c>
      <c r="D10" s="219" t="s">
        <v>139</v>
      </c>
      <c r="E10" s="220" t="s">
        <v>9</v>
      </c>
      <c r="F10" s="221"/>
      <c r="G10" s="222"/>
      <c r="H10" s="196"/>
      <c r="I10" s="213"/>
    </row>
    <row r="11" spans="1:9" ht="12.75">
      <c r="A11" s="210"/>
      <c r="B11" s="211"/>
      <c r="C11" s="214"/>
      <c r="D11" s="219"/>
      <c r="E11" s="223" t="s">
        <v>16</v>
      </c>
      <c r="F11" s="224"/>
      <c r="G11" s="225" t="str">
        <f>IF((C8="OBZ"),(Vstup!T2),IF((C8="OB1"),(Vstup!T20),IF((C8="OB2"),(Vstup!T38),IF((C8="OB3"),(Vstup!T56)))))</f>
        <v>280,0 - 224,0</v>
      </c>
      <c r="H11" s="226"/>
      <c r="I11" s="213"/>
    </row>
    <row r="12" spans="1:9" ht="12.75">
      <c r="A12" s="210" t="s">
        <v>140</v>
      </c>
      <c r="B12" s="211" t="s">
        <v>134</v>
      </c>
      <c r="C12" s="212" t="str">
        <f>+Vstup!I6</f>
        <v>Zuzana Coufalová / Hana Böhme (OBZ)</v>
      </c>
      <c r="D12" s="219"/>
      <c r="E12" s="223" t="s">
        <v>23</v>
      </c>
      <c r="F12" s="224"/>
      <c r="G12" s="225" t="str">
        <f>IF((C8="OBZ"),(Vstup!T3),IF((C8="OB1"),(Vstup!T21),IF((C8="OB2"),(Vstup!T39),IF((C8="OB3"),(Vstup!T57)))))</f>
        <v>223,9 - 196,0</v>
      </c>
      <c r="H12" s="196"/>
      <c r="I12" s="213"/>
    </row>
    <row r="13" spans="1:9" ht="12.75">
      <c r="A13" s="210"/>
      <c r="B13" s="211"/>
      <c r="C13" s="212"/>
      <c r="D13" s="157">
        <v>0</v>
      </c>
      <c r="E13" s="227" t="s">
        <v>30</v>
      </c>
      <c r="F13" s="228"/>
      <c r="G13" s="225" t="str">
        <f>IF((C8="OBZ"),(Vstup!T4),IF((C8="OB1"),(Vstup!T22),IF((C8="OB2"),(Vstup!T40),IF((C8="OB3"),(Vstup!T58)))))</f>
        <v>195,9 - 140,0</v>
      </c>
      <c r="H13" s="196"/>
      <c r="I13" s="213"/>
    </row>
    <row r="14" spans="1:9" ht="20.25" customHeight="1">
      <c r="A14" s="229"/>
      <c r="B14" s="230"/>
      <c r="C14" s="212"/>
      <c r="D14" s="231">
        <f>IF(D13="DISK","DISK",(+G26+D13))</f>
        <v>228</v>
      </c>
      <c r="E14" s="232" t="s">
        <v>34</v>
      </c>
      <c r="F14" s="233"/>
      <c r="G14" s="234" t="str">
        <f>IF((C8)="OBZ",(A15),IF((C8)="OB1",(A16),IF((C8)="OB2",(A17),IF((C8)="OB3",(A18)))))</f>
        <v>Výborný</v>
      </c>
      <c r="H14" s="196"/>
      <c r="I14" s="213"/>
    </row>
    <row r="15" spans="1:9" ht="12.75">
      <c r="A15" s="235" t="str">
        <f>IF(D14="DISK","Diskvalifikace",IF(D14&gt;223.99,"Výborný",IF(D14&gt;195.99,"Velmi dobrý",IF(D14&gt;139.99,"Dobrý",IF(D14&lt;140,"Nehodnocen")))))</f>
        <v>Výborný</v>
      </c>
      <c r="B15" s="236" t="s">
        <v>39</v>
      </c>
      <c r="C15" s="237" t="s">
        <v>40</v>
      </c>
      <c r="D15" s="237"/>
      <c r="E15" s="238" t="s">
        <v>41</v>
      </c>
      <c r="F15" s="239" t="s">
        <v>42</v>
      </c>
      <c r="G15" s="240" t="s">
        <v>43</v>
      </c>
      <c r="H15" s="196"/>
      <c r="I15" s="213"/>
    </row>
    <row r="16" spans="1:9" ht="14.25" customHeight="1">
      <c r="A16" s="235" t="str">
        <f>IF(D14="DISK","Diskvalifikace",IF(D14&gt;223.99,"Výborný",IF(D14&gt;195.99,"Velmi dobrý",IF(D14&gt;139.99,"Dobrý",IF(D14&lt;140,"Nehodnocen")))))</f>
        <v>Výborný</v>
      </c>
      <c r="B16" s="241">
        <v>1</v>
      </c>
      <c r="C16" s="242" t="str">
        <f>IF((C8="OBZ"),(Vstup!P7),IF((C8="OB1"),(Vstup!P25),IF((C8="OB2"),(Vstup!P43),IF((C8="OB3"),(Vstup!P61)))))</f>
        <v>Odložení vleže ve skupině</v>
      </c>
      <c r="D16" s="242"/>
      <c r="E16" s="170">
        <v>0</v>
      </c>
      <c r="F16" s="243">
        <f>IF((C8="OBZ"),(Vstup!S7),IF((C8="OB1"),(Vstup!S25),IF((C8="OB2"),(Vstup!S43),IF((C8="OB3"),(Vstup!S61)))))</f>
        <v>2</v>
      </c>
      <c r="G16" s="244">
        <f>E16*F16</f>
        <v>0</v>
      </c>
      <c r="H16" s="245">
        <f aca="true" t="shared" si="0" ref="H16:H25">IF(D16=0,E16*2,D16+E16)/2</f>
        <v>0</v>
      </c>
      <c r="I16" s="213"/>
    </row>
    <row r="17" spans="1:9" ht="14.25" customHeight="1">
      <c r="A17" s="235" t="str">
        <f>IF(D14="DISK","Diskvalifikace",IF(D14&gt;255.99,"Výborný",IF(D14&gt;224.99,"Velmi dobrý",IF(D14&gt;191.99,"Dobrý",IF(D14&lt;192,"Nehodnocen")))))</f>
        <v>Velmi dobrý</v>
      </c>
      <c r="B17" s="246">
        <v>2</v>
      </c>
      <c r="C17" s="247" t="str">
        <f>IF((C8="OBZ"),(Vstup!P8),IF((C8="OB1"),(Vstup!P26),IF((C8="OB2"),(Vstup!P44),IF((C8="OB3"),(Vstup!P62)))))</f>
        <v>Chůze u nohy</v>
      </c>
      <c r="D17" s="247"/>
      <c r="E17" s="170">
        <v>9.5</v>
      </c>
      <c r="F17" s="248">
        <f>IF((C8="OBZ"),(Vstup!S8),IF((C8="OB1"),(Vstup!S26),IF((C8="OB2"),(Vstup!S44),IF((C8="OB3"),(Vstup!S62)))))</f>
        <v>3</v>
      </c>
      <c r="G17" s="249">
        <f>E17*F17</f>
        <v>28.5</v>
      </c>
      <c r="H17" s="245">
        <f t="shared" si="0"/>
        <v>9.5</v>
      </c>
      <c r="I17" s="213"/>
    </row>
    <row r="18" spans="1:9" ht="14.25" customHeight="1">
      <c r="A18" s="235" t="str">
        <f>IF(D14="DISK","Diskvalifikace",IF(D14&gt;255.99,"Výborný",IF(D14&gt;224.99,"Velmi dobrý",IF(D14&gt;191.99,"Dobrý",IF(D14&lt;192,"Nehodnocen")))))</f>
        <v>Velmi dobrý</v>
      </c>
      <c r="B18" s="246">
        <v>3</v>
      </c>
      <c r="C18" s="250" t="str">
        <f>IF((C8="OBZ"),(Vstup!P9),IF((C8="OB1"),(Vstup!P27),IF((C8="OB2"),(Vstup!P45),IF((C8="OB3"),(Vstup!P63)))))</f>
        <v>Odložení do lehu za chůze</v>
      </c>
      <c r="D18" s="250"/>
      <c r="E18" s="170">
        <v>9.5</v>
      </c>
      <c r="F18" s="248">
        <f>IF((C8="OBZ"),(Vstup!S9),IF((C8="OB1"),(Vstup!S27),IF((C8="OB2"),(Vstup!S45),IF((C8="OB3"),(Vstup!S63)))))</f>
        <v>3</v>
      </c>
      <c r="G18" s="251">
        <f>E18*F18</f>
        <v>28.5</v>
      </c>
      <c r="H18" s="245">
        <f t="shared" si="0"/>
        <v>9.5</v>
      </c>
      <c r="I18" s="213"/>
    </row>
    <row r="19" spans="1:9" ht="14.25" customHeight="1">
      <c r="A19" s="252"/>
      <c r="B19" s="246">
        <v>4</v>
      </c>
      <c r="C19" s="250" t="str">
        <f>IF((C8="OBZ"),(Vstup!P10),IF((C8="OB1"),(Vstup!P28),IF((C8="OB2"),(Vstup!P46),IF((C8="OB3"),(Vstup!P64)))))</f>
        <v>Přivolání </v>
      </c>
      <c r="D19" s="250"/>
      <c r="E19" s="170">
        <v>9</v>
      </c>
      <c r="F19" s="248">
        <f>IF((C8="OBZ"),(Vstup!S10),IF((C8="OB1"),(Vstup!S28),IF((C8="OB2"),(Vstup!S46),IF((C8="OB3"),(Vstup!S64)))))</f>
        <v>3</v>
      </c>
      <c r="G19" s="251">
        <f aca="true" t="shared" si="1" ref="G19:G24">E19*F19</f>
        <v>27</v>
      </c>
      <c r="H19" s="245">
        <f t="shared" si="0"/>
        <v>9</v>
      </c>
      <c r="I19" s="213"/>
    </row>
    <row r="20" spans="1:9" ht="14.25" customHeight="1">
      <c r="A20" s="252"/>
      <c r="B20" s="246">
        <v>5</v>
      </c>
      <c r="C20" s="250" t="str">
        <f>IF((C8="OBZ"),(Vstup!P11),IF((C8="OB1"),(Vstup!P29),IF((C8="OB2"),(Vstup!P47),IF((C8="OB3"),(Vstup!P65)))))</f>
        <v>Odložení do sedu za chůze</v>
      </c>
      <c r="D20" s="250"/>
      <c r="E20" s="170">
        <v>9.5</v>
      </c>
      <c r="F20" s="248">
        <f>IF((C8="OBZ"),(Vstup!S11),IF((C8="OB1"),(Vstup!S29),IF((C8="OB2"),(Vstup!S47),IF((C8="OB3"),(Vstup!S65)))))</f>
        <v>3</v>
      </c>
      <c r="G20" s="251">
        <f t="shared" si="1"/>
        <v>28.5</v>
      </c>
      <c r="H20" s="245">
        <f t="shared" si="0"/>
        <v>9.5</v>
      </c>
      <c r="I20" s="213"/>
    </row>
    <row r="21" spans="1:9" ht="14.25" customHeight="1">
      <c r="A21" s="252"/>
      <c r="B21" s="246">
        <v>6</v>
      </c>
      <c r="C21" s="250" t="str">
        <f>IF((C8="OBZ"),(Vstup!P12),IF((C8="OB1"),(Vstup!P30),IF((C8="OB2"),(Vstup!P48),IF((C8="OB3"),(Vstup!P66)))))</f>
        <v>Vyslání do čtverce </v>
      </c>
      <c r="D21" s="250"/>
      <c r="E21" s="170">
        <v>9</v>
      </c>
      <c r="F21" s="248">
        <f>IF((C8="OBZ"),(Vstup!S12),IF((C8="OB1"),(Vstup!S30),IF((C8="OB2"),(Vstup!S48),IF((C8="OB3"),(Vstup!S66)))))</f>
        <v>3</v>
      </c>
      <c r="G21" s="251">
        <f t="shared" si="1"/>
        <v>27</v>
      </c>
      <c r="H21" s="245">
        <f t="shared" si="0"/>
        <v>9</v>
      </c>
      <c r="I21" s="213"/>
    </row>
    <row r="22" spans="1:9" ht="14.25" customHeight="1">
      <c r="A22" s="252"/>
      <c r="B22" s="246">
        <v>7</v>
      </c>
      <c r="C22" s="250" t="str">
        <f>IF((C8="OBZ"),(Vstup!P13),IF((C8="OB1"),(Vstup!P31),IF((C8="OB2"),(Vstup!P49),IF((C8="OB3"),(Vstup!P67)))))</f>
        <v>Ovladatelnost na dálku</v>
      </c>
      <c r="D22" s="250"/>
      <c r="E22" s="170">
        <v>10</v>
      </c>
      <c r="F22" s="248">
        <f>IF((C8="OBZ"),(Vstup!S13),IF((C8="OB1"),(Vstup!S31),IF((C8="OB2"),(Vstup!S49),IF((C8="OB3"),(Vstup!S67)))))</f>
        <v>3</v>
      </c>
      <c r="G22" s="251">
        <f t="shared" si="1"/>
        <v>30</v>
      </c>
      <c r="H22" s="245">
        <f t="shared" si="0"/>
        <v>10</v>
      </c>
      <c r="I22" s="213"/>
    </row>
    <row r="23" spans="1:9" ht="14.25" customHeight="1">
      <c r="A23" s="252"/>
      <c r="B23" s="246">
        <v>8</v>
      </c>
      <c r="C23" s="250" t="str">
        <f>IF((C8="OBZ"),(Vstup!P14),IF((C8="OB1"),(Vstup!P32),IF((C8="OB2"),(Vstup!P50),IF((C8="OB3"),(Vstup!P68)))))</f>
        <v>Držení aportovací činky</v>
      </c>
      <c r="D23" s="250"/>
      <c r="E23" s="170">
        <v>6.5</v>
      </c>
      <c r="F23" s="248">
        <f>IF((C8="OBZ"),(Vstup!S14),IF((C8="OB1"),(Vstup!S32),IF((C8="OB2"),(Vstup!S50),IF((C8="OB3"),(Vstup!S68)))))</f>
        <v>3</v>
      </c>
      <c r="G23" s="251">
        <f t="shared" si="1"/>
        <v>19.5</v>
      </c>
      <c r="H23" s="245">
        <f t="shared" si="0"/>
        <v>6.5</v>
      </c>
      <c r="I23" s="213"/>
    </row>
    <row r="24" spans="1:9" ht="14.25" customHeight="1">
      <c r="A24" s="252"/>
      <c r="B24" s="246">
        <v>9</v>
      </c>
      <c r="C24" s="250" t="str">
        <f>IF((C8="OBZ"),(Vstup!P15),IF((C8="OB1"),(Vstup!P33),IF((C8="OB2"),(Vstup!P51),IF((C8="OB3"),(Vstup!P69)))))</f>
        <v>Skok přes překážku</v>
      </c>
      <c r="D24" s="250"/>
      <c r="E24" s="170">
        <v>8</v>
      </c>
      <c r="F24" s="248">
        <f>IF((C8="OBZ"),(Vstup!S15),IF((C8="OB1"),(Vstup!S33),IF((C8="OB2"),(Vstup!S51),IF((C8="OB3"),(Vstup!S69)))))</f>
        <v>3</v>
      </c>
      <c r="G24" s="251">
        <f t="shared" si="1"/>
        <v>24</v>
      </c>
      <c r="H24" s="245">
        <f t="shared" si="0"/>
        <v>8</v>
      </c>
      <c r="I24" s="213"/>
    </row>
    <row r="25" spans="1:9" ht="14.25" customHeight="1">
      <c r="A25" s="252"/>
      <c r="B25" s="253">
        <v>10</v>
      </c>
      <c r="C25" s="254" t="str">
        <f>IF((C8="OBZ"),(Vstup!P16),IF((C8="OB1"),(Vstup!P34),IF((C8="OB2"),(Vstup!P52),IF((C8="OB3"),(Vstup!P70)))))</f>
        <v>Všeobecný dojem</v>
      </c>
      <c r="D25" s="254"/>
      <c r="E25" s="183">
        <v>7.5</v>
      </c>
      <c r="F25" s="255">
        <f>IF((C8="OBZ"),(Vstup!S16),IF((C8="OB1"),(Vstup!S34),IF((C8="OB2"),(Vstup!S52),IF((C8="OB3"),(Vstup!S70)))))</f>
        <v>2</v>
      </c>
      <c r="G25" s="256">
        <f>E25*F25</f>
        <v>15</v>
      </c>
      <c r="H25" s="245">
        <f t="shared" si="0"/>
        <v>7.5</v>
      </c>
      <c r="I25" s="213"/>
    </row>
    <row r="26" spans="1:9" ht="12.75">
      <c r="A26" s="252"/>
      <c r="B26" s="257"/>
      <c r="C26" s="258" t="s">
        <v>82</v>
      </c>
      <c r="D26" s="258"/>
      <c r="E26" s="258"/>
      <c r="F26" s="258"/>
      <c r="G26" s="259">
        <f>SUM(G16:G25)</f>
        <v>228</v>
      </c>
      <c r="H26" s="260"/>
      <c r="I26" s="213"/>
    </row>
    <row r="27" spans="1:9" ht="12.75">
      <c r="A27" s="261"/>
      <c r="B27" s="262"/>
      <c r="C27" s="263"/>
      <c r="D27" s="263"/>
      <c r="E27" s="263"/>
      <c r="F27" s="263"/>
      <c r="G27" s="264"/>
      <c r="H27" s="265"/>
      <c r="I27" s="266"/>
    </row>
    <row r="28" spans="1:9" ht="12.75">
      <c r="A28" s="196"/>
      <c r="B28" s="197"/>
      <c r="C28" s="198"/>
      <c r="D28" s="198"/>
      <c r="E28" s="198"/>
      <c r="F28" s="198"/>
      <c r="G28" s="199"/>
      <c r="H28" s="196"/>
      <c r="I28" s="196"/>
    </row>
    <row r="29" spans="1:9" ht="12.75">
      <c r="A29" s="196"/>
      <c r="B29" s="197"/>
      <c r="C29" s="198"/>
      <c r="D29" s="198"/>
      <c r="E29" s="198"/>
      <c r="F29" s="198"/>
      <c r="G29" s="199"/>
      <c r="H29" s="196"/>
      <c r="I29" s="196"/>
    </row>
    <row r="30" spans="1:9" ht="12.75">
      <c r="A30" s="196"/>
      <c r="B30" s="197"/>
      <c r="C30" s="198"/>
      <c r="D30" s="198"/>
      <c r="E30" s="198"/>
      <c r="F30" s="198"/>
      <c r="G30" s="199"/>
      <c r="H30" s="196"/>
      <c r="I30" s="196"/>
    </row>
    <row r="31" spans="1:9" ht="12.75">
      <c r="A31" s="196"/>
      <c r="B31" s="197"/>
      <c r="C31" s="198"/>
      <c r="D31" s="198"/>
      <c r="E31" s="198"/>
      <c r="F31" s="198"/>
      <c r="G31" s="199"/>
      <c r="H31" s="196"/>
      <c r="I31" s="196"/>
    </row>
    <row r="32" spans="1:5" ht="12.75">
      <c r="A32" s="200" t="s">
        <v>141</v>
      </c>
      <c r="B32" s="201"/>
      <c r="C32" s="201"/>
      <c r="D32" s="201"/>
      <c r="E32" s="202"/>
    </row>
    <row r="35" spans="1:3" ht="12.75">
      <c r="A35" s="203" t="s">
        <v>142</v>
      </c>
      <c r="B35" s="204"/>
      <c r="C35" s="204"/>
    </row>
  </sheetData>
  <sheetProtection sheet="1"/>
  <mergeCells count="12">
    <mergeCell ref="D10:D12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</mergeCells>
  <printOptions/>
  <pageMargins left="0.7875" right="0.7875" top="0.9847222222222223" bottom="0.9840277777777777" header="0.49236111111111114" footer="0.5118055555555555"/>
  <pageSetup horizontalDpi="300" verticalDpi="300" orientation="landscape" paperSize="9"/>
  <headerFooter alignWithMargins="0">
    <oddHeader>&amp;C&amp;18Výsledkový list OBEDIENCE CZ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</sheetPr>
  <dimension ref="A1:I35"/>
  <sheetViews>
    <sheetView showGridLines="0" workbookViewId="0" topLeftCell="A1">
      <selection activeCell="J30" sqref="J30"/>
    </sheetView>
  </sheetViews>
  <sheetFormatPr defaultColWidth="9.140625" defaultRowHeight="12.75"/>
  <cols>
    <col min="1" max="1" width="28.7109375" style="121" customWidth="1"/>
    <col min="2" max="2" width="6.00390625" style="121" customWidth="1"/>
    <col min="3" max="3" width="39.7109375" style="121" customWidth="1"/>
    <col min="4" max="4" width="15.7109375" style="121" customWidth="1"/>
    <col min="5" max="5" width="13.8515625" style="121" customWidth="1"/>
    <col min="6" max="6" width="6.421875" style="121" customWidth="1"/>
    <col min="7" max="7" width="16.421875" style="121" customWidth="1"/>
    <col min="8" max="8" width="0" style="121" hidden="1" customWidth="1"/>
    <col min="9" max="16384" width="9.140625" style="121" customWidth="1"/>
  </cols>
  <sheetData>
    <row r="1" spans="1:9" ht="12.75">
      <c r="A1" s="134" t="s">
        <v>133</v>
      </c>
      <c r="B1" s="135" t="s">
        <v>134</v>
      </c>
      <c r="C1" s="136" t="str">
        <f>+Vstup!I1</f>
        <v>Klub Obedience CZ</v>
      </c>
      <c r="D1" s="137"/>
      <c r="E1" s="137"/>
      <c r="F1" s="137"/>
      <c r="G1" s="137"/>
      <c r="H1" s="137"/>
      <c r="I1" s="138"/>
    </row>
    <row r="2" spans="1:9" ht="12.75">
      <c r="A2" s="139" t="s">
        <v>135</v>
      </c>
      <c r="B2" s="140" t="s">
        <v>134</v>
      </c>
      <c r="C2" s="141" t="str">
        <f>+Vstup!I2</f>
        <v>5.MR BO a AO</v>
      </c>
      <c r="D2" s="142"/>
      <c r="E2" s="142"/>
      <c r="F2" s="142"/>
      <c r="G2" s="142"/>
      <c r="H2" s="142"/>
      <c r="I2" s="143"/>
    </row>
    <row r="3" spans="1:9" ht="12.75">
      <c r="A3" s="139" t="s">
        <v>136</v>
      </c>
      <c r="B3" s="140" t="s">
        <v>134</v>
      </c>
      <c r="C3" s="144" t="str">
        <f>+Vstup!I3</f>
        <v>13.09.2014</v>
      </c>
      <c r="D3" s="142"/>
      <c r="E3" s="142"/>
      <c r="F3" s="142"/>
      <c r="G3" s="142"/>
      <c r="H3" s="142"/>
      <c r="I3" s="143"/>
    </row>
    <row r="4" spans="1:9" ht="12.75">
      <c r="A4" s="145"/>
      <c r="B4" s="140"/>
      <c r="C4" s="146"/>
      <c r="D4" s="142"/>
      <c r="E4" s="142"/>
      <c r="F4" s="142"/>
      <c r="G4" s="142"/>
      <c r="H4" s="142"/>
      <c r="I4" s="143"/>
    </row>
    <row r="5" spans="1:9" ht="12.75">
      <c r="A5" s="139" t="s">
        <v>137</v>
      </c>
      <c r="B5" s="140" t="s">
        <v>134</v>
      </c>
      <c r="C5" s="147" t="str">
        <f>+Vstup!B2</f>
        <v>Marie Losová</v>
      </c>
      <c r="D5" s="142"/>
      <c r="E5" s="142"/>
      <c r="F5" s="142"/>
      <c r="G5" s="142"/>
      <c r="H5" s="142"/>
      <c r="I5" s="143"/>
    </row>
    <row r="6" spans="1:9" ht="12.75">
      <c r="A6" s="139" t="s">
        <v>2</v>
      </c>
      <c r="B6" s="140" t="s">
        <v>134</v>
      </c>
      <c r="C6" s="147" t="str">
        <f>+Vstup!C2</f>
        <v>Coudy EMILY BOHEMIA</v>
      </c>
      <c r="D6" s="142"/>
      <c r="E6" s="142"/>
      <c r="F6" s="142"/>
      <c r="G6" s="142"/>
      <c r="H6" s="142"/>
      <c r="I6" s="143"/>
    </row>
    <row r="7" spans="1:9" ht="12.75">
      <c r="A7" s="139" t="s">
        <v>3</v>
      </c>
      <c r="B7" s="140" t="s">
        <v>134</v>
      </c>
      <c r="C7" s="147" t="str">
        <f>+Vstup!D2</f>
        <v>australský ovčák</v>
      </c>
      <c r="D7" s="142"/>
      <c r="E7" s="142"/>
      <c r="F7" s="142"/>
      <c r="G7" s="142"/>
      <c r="H7" s="142"/>
      <c r="I7" s="143"/>
    </row>
    <row r="8" spans="1:9" ht="12.75">
      <c r="A8" s="139" t="s">
        <v>4</v>
      </c>
      <c r="B8" s="140" t="s">
        <v>134</v>
      </c>
      <c r="C8" s="147" t="str">
        <f>+Vstup!E2</f>
        <v>OB1</v>
      </c>
      <c r="D8" s="142"/>
      <c r="E8" s="142"/>
      <c r="F8" s="142"/>
      <c r="G8" s="142"/>
      <c r="H8" s="142"/>
      <c r="I8" s="143"/>
    </row>
    <row r="9" spans="1:9" ht="12.75">
      <c r="A9" s="139"/>
      <c r="B9" s="148"/>
      <c r="C9" s="146"/>
      <c r="D9" s="142"/>
      <c r="E9" s="142"/>
      <c r="F9" s="142"/>
      <c r="G9" s="142"/>
      <c r="H9" s="142"/>
      <c r="I9" s="143"/>
    </row>
    <row r="10" spans="1:9" ht="41.25" customHeight="1">
      <c r="A10" s="139" t="s">
        <v>138</v>
      </c>
      <c r="B10" s="140" t="s">
        <v>134</v>
      </c>
      <c r="C10" s="144" t="str">
        <f>+Vstup!I4</f>
        <v>Rudy Cattrysse / Markéta Píšová (OBZ)</v>
      </c>
      <c r="D10" s="149" t="s">
        <v>139</v>
      </c>
      <c r="E10" s="150" t="s">
        <v>9</v>
      </c>
      <c r="F10" s="151"/>
      <c r="G10" s="152"/>
      <c r="H10" s="142"/>
      <c r="I10" s="143"/>
    </row>
    <row r="11" spans="1:9" ht="12.75">
      <c r="A11" s="139"/>
      <c r="B11" s="140"/>
      <c r="C11" s="144"/>
      <c r="D11" s="149"/>
      <c r="E11" s="153" t="s">
        <v>16</v>
      </c>
      <c r="F11" s="154"/>
      <c r="G11" s="155" t="str">
        <f>IF((C8="OBZ"),(Vstup!T2),IF((C8="OB1"),(Vstup!T20),IF((C8="OB2"),(Vstup!T38),IF((C8="OB3"),(Vstup!T56)))))</f>
        <v>280,0 - 224,0</v>
      </c>
      <c r="H11" s="156"/>
      <c r="I11" s="143"/>
    </row>
    <row r="12" spans="1:9" ht="12.75">
      <c r="A12" s="139" t="s">
        <v>140</v>
      </c>
      <c r="B12" s="140" t="s">
        <v>134</v>
      </c>
      <c r="C12" s="141" t="str">
        <f>+Vstup!I6</f>
        <v>Zuzana Coufalová / Hana Böhme (OBZ)</v>
      </c>
      <c r="D12" s="149"/>
      <c r="E12" s="153" t="s">
        <v>23</v>
      </c>
      <c r="F12" s="154"/>
      <c r="G12" s="155" t="str">
        <f>IF((C8="OBZ"),(Vstup!T3),IF((C8="OB1"),(Vstup!T21),IF((C8="OB2"),(Vstup!T39),IF((C8="OB3"),(Vstup!T57)))))</f>
        <v>223,9 - 196,0</v>
      </c>
      <c r="H12" s="142"/>
      <c r="I12" s="143"/>
    </row>
    <row r="13" spans="1:9" ht="12.75">
      <c r="A13" s="139"/>
      <c r="B13" s="140"/>
      <c r="C13" s="141"/>
      <c r="D13" s="157">
        <v>0</v>
      </c>
      <c r="E13" s="158" t="s">
        <v>30</v>
      </c>
      <c r="F13" s="159"/>
      <c r="G13" s="155" t="str">
        <f>IF((C8="OBZ"),(Vstup!T4),IF((C8="OB1"),(Vstup!T22),IF((C8="OB2"),(Vstup!T40),IF((C8="OB3"),(Vstup!T58)))))</f>
        <v>195,9 - 140,0</v>
      </c>
      <c r="H13" s="142"/>
      <c r="I13" s="143"/>
    </row>
    <row r="14" spans="1:9" ht="20.25" customHeight="1">
      <c r="A14" s="160"/>
      <c r="B14" s="161"/>
      <c r="C14" s="141"/>
      <c r="D14" s="162">
        <f>IF(D13="DISK","DISK",(+G26+D13))</f>
        <v>190</v>
      </c>
      <c r="E14" s="163" t="s">
        <v>34</v>
      </c>
      <c r="F14" s="164"/>
      <c r="G14" s="165" t="str">
        <f>IF((C8)="OBZ",(A15),IF((C8)="OB1",(A16),IF((C8)="OB2",(A17),IF((C8)="OB3",(A18)))))</f>
        <v>Dobrý</v>
      </c>
      <c r="H14" s="142"/>
      <c r="I14" s="143"/>
    </row>
    <row r="15" spans="1:9" ht="12.75">
      <c r="A15" s="166" t="str">
        <f>IF(D14="DISK","Diskvalifikace",IF(D14&gt;223.99,"Výborný",IF(D14&gt;195.99,"Velmi dobrý",IF(D14&gt;139.99,"Dobrý",IF(D14&lt;140,"Nehodnocen")))))</f>
        <v>Dobrý</v>
      </c>
      <c r="B15" s="73" t="s">
        <v>39</v>
      </c>
      <c r="C15" s="74" t="s">
        <v>40</v>
      </c>
      <c r="D15" s="74"/>
      <c r="E15" s="167" t="s">
        <v>41</v>
      </c>
      <c r="F15" s="38" t="s">
        <v>42</v>
      </c>
      <c r="G15" s="39" t="s">
        <v>43</v>
      </c>
      <c r="H15" s="142"/>
      <c r="I15" s="143"/>
    </row>
    <row r="16" spans="1:9" ht="14.25" customHeight="1">
      <c r="A16" s="166" t="str">
        <f>IF(D14="DISK","Diskvalifikace",IF(D14&gt;223.99,"Výborný",IF(D14&gt;195.99,"Velmi dobrý",IF(D14&gt;139.99,"Dobrý",IF(D14&lt;140,"Nehodnocen")))))</f>
        <v>Dobrý</v>
      </c>
      <c r="B16" s="168">
        <v>1</v>
      </c>
      <c r="C16" s="169" t="str">
        <f>IF((C8="OBZ"),(Vstup!P7),IF((C8="OB1"),(Vstup!P25),IF((C8="OB2"),(Vstup!P43),IF((C8="OB3"),(Vstup!P61)))))</f>
        <v>Odložení vleže ve skupině</v>
      </c>
      <c r="D16" s="169"/>
      <c r="E16" s="170">
        <v>7.5</v>
      </c>
      <c r="F16" s="171">
        <f>IF((C8="OBZ"),(Vstup!S7),IF((C8="OB1"),(Vstup!S25),IF((C8="OB2"),(Vstup!S43),IF((C8="OB3"),(Vstup!S61)))))</f>
        <v>3</v>
      </c>
      <c r="G16" s="172">
        <f>E16*F16</f>
        <v>22.5</v>
      </c>
      <c r="H16" s="173">
        <f aca="true" t="shared" si="0" ref="H16:H25">IF(D16=0,E16*2,D16+E16)/2</f>
        <v>7.5</v>
      </c>
      <c r="I16" s="143"/>
    </row>
    <row r="17" spans="1:9" ht="14.25" customHeight="1">
      <c r="A17" s="166" t="str">
        <f>IF(D14="DISK","Diskvalifikace",IF(D14&gt;255.99,"Výborný",IF(D14&gt;224.99,"Velmi dobrý",IF(D14&gt;191.99,"Dobrý",IF(D14&lt;192,"Nehodnocen")))))</f>
        <v>Nehodnocen</v>
      </c>
      <c r="B17" s="174">
        <v>2</v>
      </c>
      <c r="C17" s="175" t="str">
        <f>IF((C8="OBZ"),(Vstup!P8),IF((C8="OB1"),(Vstup!P26),IF((C8="OB2"),(Vstup!P44),IF((C8="OB3"),(Vstup!P62)))))</f>
        <v>Chůze u nohy</v>
      </c>
      <c r="D17" s="175"/>
      <c r="E17" s="170">
        <v>9</v>
      </c>
      <c r="F17" s="176">
        <f>IF((C8="OBZ"),(Vstup!S8),IF((C8="OB1"),(Vstup!S26),IF((C8="OB2"),(Vstup!S44),IF((C8="OB3"),(Vstup!S62)))))</f>
        <v>3</v>
      </c>
      <c r="G17" s="177">
        <f>E17*F17</f>
        <v>27</v>
      </c>
      <c r="H17" s="173">
        <f t="shared" si="0"/>
        <v>9</v>
      </c>
      <c r="I17" s="143"/>
    </row>
    <row r="18" spans="1:9" ht="14.25" customHeight="1">
      <c r="A18" s="166" t="str">
        <f>IF(D14="DISK","Diskvalifikace",IF(D14&gt;255.99,"Výborný",IF(D14&gt;224.99,"Velmi dobrý",IF(D14&gt;191.99,"Dobrý",IF(D14&lt;192,"Nehodnocen")))))</f>
        <v>Nehodnocen</v>
      </c>
      <c r="B18" s="174">
        <v>3</v>
      </c>
      <c r="C18" s="178" t="str">
        <f>IF((C8="OBZ"),(Vstup!P9),IF((C8="OB1"),(Vstup!P27),IF((C8="OB2"),(Vstup!P45),IF((C8="OB3"),(Vstup!P63)))))</f>
        <v>Přivolání </v>
      </c>
      <c r="D18" s="178"/>
      <c r="E18" s="170">
        <v>6.5</v>
      </c>
      <c r="F18" s="176">
        <f>IF((C8="OBZ"),(Vstup!S9),IF((C8="OB1"),(Vstup!S27),IF((C8="OB2"),(Vstup!S45),IF((C8="OB3"),(Vstup!S63)))))</f>
        <v>3</v>
      </c>
      <c r="G18" s="179">
        <f>E18*F18</f>
        <v>19.5</v>
      </c>
      <c r="H18" s="173">
        <f t="shared" si="0"/>
        <v>6.5</v>
      </c>
      <c r="I18" s="143"/>
    </row>
    <row r="19" spans="1:9" ht="14.25" customHeight="1">
      <c r="A19" s="180"/>
      <c r="B19" s="174">
        <v>4</v>
      </c>
      <c r="C19" s="178" t="str">
        <f>IF((C8="OBZ"),(Vstup!P10),IF((C8="OB1"),(Vstup!P28),IF((C8="OB2"),(Vstup!P46),IF((C8="OB3"),(Vstup!P64)))))</f>
        <v>Vyslání do čtverce </v>
      </c>
      <c r="D19" s="178"/>
      <c r="E19" s="170">
        <v>8.5</v>
      </c>
      <c r="F19" s="176">
        <f>IF((C8="OBZ"),(Vstup!S10),IF((C8="OB1"),(Vstup!S28),IF((C8="OB2"),(Vstup!S46),IF((C8="OB3"),(Vstup!S64)))))</f>
        <v>4</v>
      </c>
      <c r="G19" s="179">
        <f aca="true" t="shared" si="1" ref="G19:G24">E19*F19</f>
        <v>34</v>
      </c>
      <c r="H19" s="173">
        <f t="shared" si="0"/>
        <v>8.5</v>
      </c>
      <c r="I19" s="143"/>
    </row>
    <row r="20" spans="1:9" ht="14.25" customHeight="1">
      <c r="A20" s="180"/>
      <c r="B20" s="174">
        <v>5</v>
      </c>
      <c r="C20" s="178" t="str">
        <f>IF((C8="OBZ"),(Vstup!P11),IF((C8="OB1"),(Vstup!P29),IF((C8="OB2"),(Vstup!P47),IF((C8="OB3"),(Vstup!P65)))))</f>
        <v>Skok přes překážku</v>
      </c>
      <c r="D20" s="178"/>
      <c r="E20" s="170">
        <v>6</v>
      </c>
      <c r="F20" s="176">
        <f>IF((C8="OBZ"),(Vstup!S11),IF((C8="OB1"),(Vstup!S29),IF((C8="OB2"),(Vstup!S47),IF((C8="OB3"),(Vstup!S65)))))</f>
        <v>3</v>
      </c>
      <c r="G20" s="179">
        <f t="shared" si="1"/>
        <v>18</v>
      </c>
      <c r="H20" s="173">
        <f t="shared" si="0"/>
        <v>6</v>
      </c>
      <c r="I20" s="143"/>
    </row>
    <row r="21" spans="1:9" ht="14.25" customHeight="1">
      <c r="A21" s="180"/>
      <c r="B21" s="174">
        <v>6</v>
      </c>
      <c r="C21" s="178" t="str">
        <f>IF((C8="OBZ"),(Vstup!P12),IF((C8="OB1"),(Vstup!P30),IF((C8="OB2"),(Vstup!P48),IF((C8="OB3"),(Vstup!P66)))))</f>
        <v>Aport</v>
      </c>
      <c r="D21" s="178"/>
      <c r="E21" s="170">
        <v>5</v>
      </c>
      <c r="F21" s="176">
        <f>IF((C8="OBZ"),(Vstup!S12),IF((C8="OB1"),(Vstup!S30),IF((C8="OB2"),(Vstup!S48),IF((C8="OB3"),(Vstup!S66)))))</f>
        <v>3</v>
      </c>
      <c r="G21" s="179">
        <f t="shared" si="1"/>
        <v>15</v>
      </c>
      <c r="H21" s="173">
        <f t="shared" si="0"/>
        <v>5</v>
      </c>
      <c r="I21" s="143"/>
    </row>
    <row r="22" spans="1:9" ht="14.25" customHeight="1">
      <c r="A22" s="180"/>
      <c r="B22" s="174">
        <v>7</v>
      </c>
      <c r="C22" s="178" t="str">
        <f>IF((C8="OBZ"),(Vstup!P13),IF((C8="OB1"),(Vstup!P31),IF((C8="OB2"),(Vstup!P49),IF((C8="OB3"),(Vstup!P67)))))</f>
        <v>Odložení do stoje za chůze</v>
      </c>
      <c r="D22" s="178"/>
      <c r="E22" s="170">
        <v>10</v>
      </c>
      <c r="F22" s="176">
        <f>IF((C8="OBZ"),(Vstup!S13),IF((C8="OB1"),(Vstup!S31),IF((C8="OB2"),(Vstup!S49),IF((C8="OB3"),(Vstup!S67)))))</f>
        <v>2</v>
      </c>
      <c r="G22" s="179">
        <f t="shared" si="1"/>
        <v>20</v>
      </c>
      <c r="H22" s="173">
        <f t="shared" si="0"/>
        <v>10</v>
      </c>
      <c r="I22" s="143"/>
    </row>
    <row r="23" spans="1:9" ht="14.25" customHeight="1">
      <c r="A23" s="180"/>
      <c r="B23" s="174">
        <v>8</v>
      </c>
      <c r="C23" s="178" t="str">
        <f>IF((C8="OBZ"),(Vstup!P14),IF((C8="OB1"),(Vstup!P32),IF((C8="OB2"),(Vstup!P50),IF((C8="OB3"),(Vstup!P68)))))</f>
        <v>Odložení do sedu za chůze</v>
      </c>
      <c r="D23" s="178"/>
      <c r="E23" s="170">
        <v>9</v>
      </c>
      <c r="F23" s="176">
        <f>IF((C8="OBZ"),(Vstup!S14),IF((C8="OB1"),(Vstup!S32),IF((C8="OB2"),(Vstup!S50),IF((C8="OB3"),(Vstup!S68)))))</f>
        <v>2</v>
      </c>
      <c r="G23" s="179">
        <f t="shared" si="1"/>
        <v>18</v>
      </c>
      <c r="H23" s="173">
        <f t="shared" si="0"/>
        <v>9</v>
      </c>
      <c r="I23" s="143"/>
    </row>
    <row r="24" spans="1:9" ht="14.25" customHeight="1">
      <c r="A24" s="180"/>
      <c r="B24" s="174">
        <v>9</v>
      </c>
      <c r="C24" s="178" t="str">
        <f>IF((C8="OBZ"),(Vstup!P15),IF((C8="OB1"),(Vstup!P33),IF((C8="OB2"),(Vstup!P51),IF((C8="OB3"),(Vstup!P69)))))</f>
        <v>Ovladatelnost na dálku</v>
      </c>
      <c r="D24" s="178"/>
      <c r="E24" s="170">
        <v>0</v>
      </c>
      <c r="F24" s="176">
        <f>IF((C8="OBZ"),(Vstup!S15),IF((C8="OB1"),(Vstup!S33),IF((C8="OB2"),(Vstup!S51),IF((C8="OB3"),(Vstup!S69)))))</f>
        <v>3</v>
      </c>
      <c r="G24" s="179">
        <f t="shared" si="1"/>
        <v>0</v>
      </c>
      <c r="H24" s="173">
        <f t="shared" si="0"/>
        <v>0</v>
      </c>
      <c r="I24" s="143"/>
    </row>
    <row r="25" spans="1:9" ht="14.25" customHeight="1">
      <c r="A25" s="180"/>
      <c r="B25" s="181">
        <v>10</v>
      </c>
      <c r="C25" s="182" t="str">
        <f>IF((C8="OBZ"),(Vstup!P16),IF((C8="OB1"),(Vstup!P34),IF((C8="OB2"),(Vstup!P52),IF((C8="OB3"),(Vstup!P70)))))</f>
        <v>Všeobecný dojem</v>
      </c>
      <c r="D25" s="182"/>
      <c r="E25" s="183">
        <v>8</v>
      </c>
      <c r="F25" s="184">
        <f>IF((C8="OBZ"),(Vstup!S16),IF((C8="OB1"),(Vstup!S34),IF((C8="OB2"),(Vstup!S52),IF((C8="OB3"),(Vstup!S70)))))</f>
        <v>2</v>
      </c>
      <c r="G25" s="185">
        <f>E25*F25</f>
        <v>16</v>
      </c>
      <c r="H25" s="173">
        <f t="shared" si="0"/>
        <v>8</v>
      </c>
      <c r="I25" s="143"/>
    </row>
    <row r="26" spans="1:9" ht="12.75">
      <c r="A26" s="180"/>
      <c r="B26" s="186"/>
      <c r="C26" s="187" t="s">
        <v>82</v>
      </c>
      <c r="D26" s="187"/>
      <c r="E26" s="187"/>
      <c r="F26" s="187"/>
      <c r="G26" s="188">
        <f>SUM(G16:G25)</f>
        <v>190</v>
      </c>
      <c r="H26" s="189"/>
      <c r="I26" s="143"/>
    </row>
    <row r="27" spans="1:9" ht="12.75">
      <c r="A27" s="190"/>
      <c r="B27" s="191"/>
      <c r="C27" s="192"/>
      <c r="D27" s="192"/>
      <c r="E27" s="192"/>
      <c r="F27" s="192"/>
      <c r="G27" s="193"/>
      <c r="H27" s="194"/>
      <c r="I27" s="195"/>
    </row>
    <row r="28" spans="1:9" ht="12.75">
      <c r="A28" s="196"/>
      <c r="B28" s="197"/>
      <c r="C28" s="198"/>
      <c r="D28" s="198"/>
      <c r="E28" s="198"/>
      <c r="F28" s="198"/>
      <c r="G28" s="199"/>
      <c r="H28" s="196"/>
      <c r="I28" s="196"/>
    </row>
    <row r="29" spans="1:9" ht="12.75">
      <c r="A29" s="196"/>
      <c r="B29" s="197"/>
      <c r="C29" s="198"/>
      <c r="D29" s="198"/>
      <c r="E29" s="198"/>
      <c r="F29" s="198"/>
      <c r="G29" s="199"/>
      <c r="H29" s="196"/>
      <c r="I29" s="196"/>
    </row>
    <row r="30" spans="1:9" ht="12.75">
      <c r="A30" s="196"/>
      <c r="B30" s="197"/>
      <c r="C30" s="198"/>
      <c r="D30" s="198"/>
      <c r="E30" s="198"/>
      <c r="F30" s="198"/>
      <c r="G30" s="199"/>
      <c r="H30" s="196"/>
      <c r="I30" s="196"/>
    </row>
    <row r="31" spans="1:9" ht="12.75">
      <c r="A31" s="196"/>
      <c r="B31" s="197"/>
      <c r="C31" s="198"/>
      <c r="D31" s="198"/>
      <c r="E31" s="198"/>
      <c r="F31" s="198"/>
      <c r="G31" s="199"/>
      <c r="H31" s="196"/>
      <c r="I31" s="196"/>
    </row>
    <row r="32" spans="1:5" ht="12.75">
      <c r="A32" s="200" t="s">
        <v>141</v>
      </c>
      <c r="B32" s="201"/>
      <c r="C32" s="201"/>
      <c r="D32" s="201"/>
      <c r="E32" s="202"/>
    </row>
    <row r="35" spans="1:3" ht="12.75">
      <c r="A35" s="203" t="s">
        <v>142</v>
      </c>
      <c r="B35" s="204"/>
      <c r="C35" s="204"/>
    </row>
  </sheetData>
  <sheetProtection sheet="1"/>
  <mergeCells count="12">
    <mergeCell ref="D10:D12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</mergeCells>
  <printOptions/>
  <pageMargins left="0.7875" right="0.7875" top="0.9847222222222223" bottom="0.9840277777777777" header="0.49236111111111114" footer="0.5118055555555555"/>
  <pageSetup horizontalDpi="300" verticalDpi="300" orientation="landscape" paperSize="9"/>
  <headerFooter alignWithMargins="0">
    <oddHeader>&amp;C&amp;18Výsledkový list OBEDIENCE CZ</oddHeader>
  </headerFooter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45"/>
  </sheetPr>
  <dimension ref="A1:I35"/>
  <sheetViews>
    <sheetView showGridLines="0" workbookViewId="0" topLeftCell="A6">
      <selection activeCell="E26" sqref="E26"/>
    </sheetView>
  </sheetViews>
  <sheetFormatPr defaultColWidth="9.140625" defaultRowHeight="12.75"/>
  <cols>
    <col min="1" max="1" width="28.7109375" style="121" customWidth="1"/>
    <col min="2" max="2" width="6.00390625" style="121" customWidth="1"/>
    <col min="3" max="3" width="39.7109375" style="121" customWidth="1"/>
    <col min="4" max="4" width="15.7109375" style="121" customWidth="1"/>
    <col min="5" max="5" width="13.8515625" style="121" customWidth="1"/>
    <col min="6" max="6" width="6.421875" style="121" customWidth="1"/>
    <col min="7" max="7" width="16.421875" style="121" customWidth="1"/>
    <col min="8" max="8" width="0" style="121" hidden="1" customWidth="1"/>
    <col min="9" max="16384" width="9.140625" style="121" customWidth="1"/>
  </cols>
  <sheetData>
    <row r="1" spans="1:9" ht="12.75">
      <c r="A1" s="205" t="s">
        <v>133</v>
      </c>
      <c r="B1" s="206" t="s">
        <v>134</v>
      </c>
      <c r="C1" s="207" t="str">
        <f>+Vstup!I1</f>
        <v>Klub Obedience CZ</v>
      </c>
      <c r="D1" s="208"/>
      <c r="E1" s="208"/>
      <c r="F1" s="208"/>
      <c r="G1" s="208"/>
      <c r="H1" s="208"/>
      <c r="I1" s="209"/>
    </row>
    <row r="2" spans="1:9" ht="12.75">
      <c r="A2" s="210" t="s">
        <v>135</v>
      </c>
      <c r="B2" s="211" t="s">
        <v>134</v>
      </c>
      <c r="C2" s="212" t="str">
        <f>+Vstup!I2</f>
        <v>5.MR BO a AO</v>
      </c>
      <c r="D2" s="196"/>
      <c r="E2" s="196"/>
      <c r="F2" s="196"/>
      <c r="G2" s="196"/>
      <c r="H2" s="196"/>
      <c r="I2" s="213"/>
    </row>
    <row r="3" spans="1:9" ht="12.75">
      <c r="A3" s="210" t="s">
        <v>136</v>
      </c>
      <c r="B3" s="211" t="s">
        <v>134</v>
      </c>
      <c r="C3" s="214" t="str">
        <f>+Vstup!I3</f>
        <v>13.09.2014</v>
      </c>
      <c r="D3" s="196"/>
      <c r="E3" s="196"/>
      <c r="F3" s="196"/>
      <c r="G3" s="196"/>
      <c r="H3" s="196"/>
      <c r="I3" s="213"/>
    </row>
    <row r="4" spans="1:9" ht="12.75">
      <c r="A4" s="215"/>
      <c r="B4" s="211"/>
      <c r="C4" s="216"/>
      <c r="D4" s="196"/>
      <c r="E4" s="196"/>
      <c r="F4" s="196"/>
      <c r="G4" s="196"/>
      <c r="H4" s="196"/>
      <c r="I4" s="213"/>
    </row>
    <row r="5" spans="1:9" ht="12.75">
      <c r="A5" s="210" t="s">
        <v>137</v>
      </c>
      <c r="B5" s="211" t="s">
        <v>134</v>
      </c>
      <c r="C5" s="217" t="str">
        <f>+Vstup!B29</f>
        <v>Radka Chmelinová</v>
      </c>
      <c r="D5" s="196"/>
      <c r="E5" s="196"/>
      <c r="F5" s="196"/>
      <c r="G5" s="196"/>
      <c r="H5" s="196"/>
      <c r="I5" s="213"/>
    </row>
    <row r="6" spans="1:9" ht="12.75">
      <c r="A6" s="210" t="s">
        <v>2</v>
      </c>
      <c r="B6" s="211" t="s">
        <v>134</v>
      </c>
      <c r="C6" s="217" t="str">
        <f>+Vstup!C29</f>
        <v>Abby Haliba</v>
      </c>
      <c r="D6" s="196"/>
      <c r="E6" s="196"/>
      <c r="F6" s="196"/>
      <c r="G6" s="196"/>
      <c r="H6" s="196"/>
      <c r="I6" s="213"/>
    </row>
    <row r="7" spans="1:9" ht="12.75">
      <c r="A7" s="210" t="s">
        <v>3</v>
      </c>
      <c r="B7" s="211" t="s">
        <v>134</v>
      </c>
      <c r="C7" s="217" t="str">
        <f>+Vstup!D29</f>
        <v>australský ovčák</v>
      </c>
      <c r="D7" s="196"/>
      <c r="E7" s="196"/>
      <c r="F7" s="196"/>
      <c r="G7" s="196"/>
      <c r="H7" s="196"/>
      <c r="I7" s="213"/>
    </row>
    <row r="8" spans="1:9" ht="12.75">
      <c r="A8" s="210" t="s">
        <v>4</v>
      </c>
      <c r="B8" s="211" t="s">
        <v>134</v>
      </c>
      <c r="C8" s="217" t="str">
        <f>+Vstup!E29</f>
        <v>OBZ</v>
      </c>
      <c r="D8" s="196"/>
      <c r="E8" s="196"/>
      <c r="F8" s="196"/>
      <c r="G8" s="196"/>
      <c r="H8" s="196"/>
      <c r="I8" s="213"/>
    </row>
    <row r="9" spans="1:9" ht="12.75">
      <c r="A9" s="210"/>
      <c r="B9" s="218"/>
      <c r="C9" s="216"/>
      <c r="D9" s="196"/>
      <c r="E9" s="196"/>
      <c r="F9" s="196"/>
      <c r="G9" s="196"/>
      <c r="H9" s="196"/>
      <c r="I9" s="213"/>
    </row>
    <row r="10" spans="1:9" ht="41.25" customHeight="1">
      <c r="A10" s="210" t="s">
        <v>138</v>
      </c>
      <c r="B10" s="211" t="s">
        <v>134</v>
      </c>
      <c r="C10" s="214" t="str">
        <f>+Vstup!I4</f>
        <v>Rudy Cattrysse / Markéta Píšová (OBZ)</v>
      </c>
      <c r="D10" s="219" t="s">
        <v>139</v>
      </c>
      <c r="E10" s="220" t="s">
        <v>9</v>
      </c>
      <c r="F10" s="221"/>
      <c r="G10" s="222"/>
      <c r="H10" s="196"/>
      <c r="I10" s="213"/>
    </row>
    <row r="11" spans="1:9" ht="12.75">
      <c r="A11" s="210"/>
      <c r="B11" s="211"/>
      <c r="C11" s="214"/>
      <c r="D11" s="219"/>
      <c r="E11" s="223" t="s">
        <v>16</v>
      </c>
      <c r="F11" s="224"/>
      <c r="G11" s="225" t="str">
        <f>IF((C8="OBZ"),(Vstup!T2),IF((C8="OB1"),(Vstup!T20),IF((C8="OB2"),(Vstup!T38),IF((C8="OB3"),(Vstup!T56)))))</f>
        <v>280,0 - 224,0</v>
      </c>
      <c r="H11" s="226"/>
      <c r="I11" s="213"/>
    </row>
    <row r="12" spans="1:9" ht="12.75">
      <c r="A12" s="210" t="s">
        <v>140</v>
      </c>
      <c r="B12" s="211" t="s">
        <v>134</v>
      </c>
      <c r="C12" s="212" t="str">
        <f>+Vstup!I6</f>
        <v>Zuzana Coufalová / Hana Böhme (OBZ)</v>
      </c>
      <c r="D12" s="219"/>
      <c r="E12" s="223" t="s">
        <v>23</v>
      </c>
      <c r="F12" s="224"/>
      <c r="G12" s="225" t="str">
        <f>IF((C8="OBZ"),(Vstup!T3),IF((C8="OB1"),(Vstup!T21),IF((C8="OB2"),(Vstup!T39),IF((C8="OB3"),(Vstup!T57)))))</f>
        <v>223,9 - 196,0</v>
      </c>
      <c r="H12" s="196"/>
      <c r="I12" s="213"/>
    </row>
    <row r="13" spans="1:9" ht="12.75">
      <c r="A13" s="210"/>
      <c r="B13" s="211"/>
      <c r="C13" s="212"/>
      <c r="D13" s="157">
        <v>0</v>
      </c>
      <c r="E13" s="227" t="s">
        <v>30</v>
      </c>
      <c r="F13" s="228"/>
      <c r="G13" s="225" t="str">
        <f>IF((C8="OBZ"),(Vstup!T4),IF((C8="OB1"),(Vstup!T22),IF((C8="OB2"),(Vstup!T40),IF((C8="OB3"),(Vstup!T58)))))</f>
        <v>195,9 - 140,0</v>
      </c>
      <c r="H13" s="196"/>
      <c r="I13" s="213"/>
    </row>
    <row r="14" spans="1:9" ht="20.25" customHeight="1">
      <c r="A14" s="229"/>
      <c r="B14" s="230"/>
      <c r="C14" s="212"/>
      <c r="D14" s="231">
        <f>IF(D13="DISK","DISK",(+G26+D13))</f>
        <v>240</v>
      </c>
      <c r="E14" s="232" t="s">
        <v>34</v>
      </c>
      <c r="F14" s="233"/>
      <c r="G14" s="234" t="str">
        <f>IF((C8)="OBZ",(A15),IF((C8)="OB1",(A16),IF((C8)="OB2",(A17),IF((C8)="OB3",(A18)))))</f>
        <v>Výborný</v>
      </c>
      <c r="H14" s="196"/>
      <c r="I14" s="213"/>
    </row>
    <row r="15" spans="1:9" ht="12.75">
      <c r="A15" s="235" t="str">
        <f>IF(D14="DISK","Diskvalifikace",IF(D14&gt;223.99,"Výborný",IF(D14&gt;195.99,"Velmi dobrý",IF(D14&gt;139.99,"Dobrý",IF(D14&lt;140,"Nehodnocen")))))</f>
        <v>Výborný</v>
      </c>
      <c r="B15" s="236" t="s">
        <v>39</v>
      </c>
      <c r="C15" s="237" t="s">
        <v>40</v>
      </c>
      <c r="D15" s="237"/>
      <c r="E15" s="238" t="s">
        <v>41</v>
      </c>
      <c r="F15" s="239" t="s">
        <v>42</v>
      </c>
      <c r="G15" s="240" t="s">
        <v>43</v>
      </c>
      <c r="H15" s="196"/>
      <c r="I15" s="213"/>
    </row>
    <row r="16" spans="1:9" ht="14.25" customHeight="1">
      <c r="A16" s="235" t="str">
        <f>IF(D14="DISK","Diskvalifikace",IF(D14&gt;223.99,"Výborný",IF(D14&gt;195.99,"Velmi dobrý",IF(D14&gt;139.99,"Dobrý",IF(D14&lt;140,"Nehodnocen")))))</f>
        <v>Výborný</v>
      </c>
      <c r="B16" s="241">
        <v>1</v>
      </c>
      <c r="C16" s="242" t="str">
        <f>IF((C8="OBZ"),(Vstup!P7),IF((C8="OB1"),(Vstup!P25),IF((C8="OB2"),(Vstup!P43),IF((C8="OB3"),(Vstup!P61)))))</f>
        <v>Odložení vleže ve skupině</v>
      </c>
      <c r="D16" s="242"/>
      <c r="E16" s="170">
        <v>8.5</v>
      </c>
      <c r="F16" s="243">
        <f>IF((C8="OBZ"),(Vstup!S7),IF((C8="OB1"),(Vstup!S25),IF((C8="OB2"),(Vstup!S43),IF((C8="OB3"),(Vstup!S61)))))</f>
        <v>2</v>
      </c>
      <c r="G16" s="244">
        <f>E16*F16</f>
        <v>17</v>
      </c>
      <c r="H16" s="245">
        <f aca="true" t="shared" si="0" ref="H16:H25">IF(D16=0,E16*2,D16+E16)/2</f>
        <v>8.5</v>
      </c>
      <c r="I16" s="213"/>
    </row>
    <row r="17" spans="1:9" ht="14.25" customHeight="1">
      <c r="A17" s="235" t="str">
        <f>IF(D14="DISK","Diskvalifikace",IF(D14&gt;255.99,"Výborný",IF(D14&gt;224.99,"Velmi dobrý",IF(D14&gt;191.99,"Dobrý",IF(D14&lt;192,"Nehodnocen")))))</f>
        <v>Velmi dobrý</v>
      </c>
      <c r="B17" s="246">
        <v>2</v>
      </c>
      <c r="C17" s="247" t="str">
        <f>IF((C8="OBZ"),(Vstup!P8),IF((C8="OB1"),(Vstup!P26),IF((C8="OB2"),(Vstup!P44),IF((C8="OB3"),(Vstup!P62)))))</f>
        <v>Chůze u nohy</v>
      </c>
      <c r="D17" s="247"/>
      <c r="E17" s="170">
        <v>9</v>
      </c>
      <c r="F17" s="248">
        <f>IF((C8="OBZ"),(Vstup!S8),IF((C8="OB1"),(Vstup!S26),IF((C8="OB2"),(Vstup!S44),IF((C8="OB3"),(Vstup!S62)))))</f>
        <v>3</v>
      </c>
      <c r="G17" s="249">
        <f>E17*F17</f>
        <v>27</v>
      </c>
      <c r="H17" s="245">
        <f t="shared" si="0"/>
        <v>9</v>
      </c>
      <c r="I17" s="213"/>
    </row>
    <row r="18" spans="1:9" ht="14.25" customHeight="1">
      <c r="A18" s="235" t="str">
        <f>IF(D14="DISK","Diskvalifikace",IF(D14&gt;255.99,"Výborný",IF(D14&gt;224.99,"Velmi dobrý",IF(D14&gt;191.99,"Dobrý",IF(D14&lt;192,"Nehodnocen")))))</f>
        <v>Velmi dobrý</v>
      </c>
      <c r="B18" s="246">
        <v>3</v>
      </c>
      <c r="C18" s="250" t="str">
        <f>IF((C8="OBZ"),(Vstup!P9),IF((C8="OB1"),(Vstup!P27),IF((C8="OB2"),(Vstup!P45),IF((C8="OB3"),(Vstup!P63)))))</f>
        <v>Odložení do lehu za chůze</v>
      </c>
      <c r="D18" s="250"/>
      <c r="E18" s="170">
        <v>9.5</v>
      </c>
      <c r="F18" s="248">
        <f>IF((C8="OBZ"),(Vstup!S9),IF((C8="OB1"),(Vstup!S27),IF((C8="OB2"),(Vstup!S45),IF((C8="OB3"),(Vstup!S63)))))</f>
        <v>3</v>
      </c>
      <c r="G18" s="251">
        <f>E18*F18</f>
        <v>28.5</v>
      </c>
      <c r="H18" s="245">
        <f t="shared" si="0"/>
        <v>9.5</v>
      </c>
      <c r="I18" s="213"/>
    </row>
    <row r="19" spans="1:9" ht="14.25" customHeight="1">
      <c r="A19" s="252"/>
      <c r="B19" s="246">
        <v>4</v>
      </c>
      <c r="C19" s="250" t="str">
        <f>IF((C8="OBZ"),(Vstup!P10),IF((C8="OB1"),(Vstup!P28),IF((C8="OB2"),(Vstup!P46),IF((C8="OB3"),(Vstup!P64)))))</f>
        <v>Přivolání </v>
      </c>
      <c r="D19" s="250"/>
      <c r="E19" s="170">
        <v>9</v>
      </c>
      <c r="F19" s="248">
        <f>IF((C8="OBZ"),(Vstup!S10),IF((C8="OB1"),(Vstup!S28),IF((C8="OB2"),(Vstup!S46),IF((C8="OB3"),(Vstup!S64)))))</f>
        <v>3</v>
      </c>
      <c r="G19" s="251">
        <f aca="true" t="shared" si="1" ref="G19:G24">E19*F19</f>
        <v>27</v>
      </c>
      <c r="H19" s="245">
        <f t="shared" si="0"/>
        <v>9</v>
      </c>
      <c r="I19" s="213"/>
    </row>
    <row r="20" spans="1:9" ht="14.25" customHeight="1">
      <c r="A20" s="252"/>
      <c r="B20" s="246">
        <v>5</v>
      </c>
      <c r="C20" s="250" t="str">
        <f>IF((C8="OBZ"),(Vstup!P11),IF((C8="OB1"),(Vstup!P29),IF((C8="OB2"),(Vstup!P47),IF((C8="OB3"),(Vstup!P65)))))</f>
        <v>Odložení do sedu za chůze</v>
      </c>
      <c r="D20" s="250"/>
      <c r="E20" s="170">
        <v>7</v>
      </c>
      <c r="F20" s="248">
        <f>IF((C8="OBZ"),(Vstup!S11),IF((C8="OB1"),(Vstup!S29),IF((C8="OB2"),(Vstup!S47),IF((C8="OB3"),(Vstup!S65)))))</f>
        <v>3</v>
      </c>
      <c r="G20" s="251">
        <f t="shared" si="1"/>
        <v>21</v>
      </c>
      <c r="H20" s="245">
        <f t="shared" si="0"/>
        <v>7</v>
      </c>
      <c r="I20" s="213"/>
    </row>
    <row r="21" spans="1:9" ht="14.25" customHeight="1">
      <c r="A21" s="252"/>
      <c r="B21" s="246">
        <v>6</v>
      </c>
      <c r="C21" s="250" t="str">
        <f>IF((C8="OBZ"),(Vstup!P12),IF((C8="OB1"),(Vstup!P30),IF((C8="OB2"),(Vstup!P48),IF((C8="OB3"),(Vstup!P66)))))</f>
        <v>Vyslání do čtverce </v>
      </c>
      <c r="D21" s="250"/>
      <c r="E21" s="170">
        <v>9.5</v>
      </c>
      <c r="F21" s="248">
        <f>IF((C8="OBZ"),(Vstup!S12),IF((C8="OB1"),(Vstup!S30),IF((C8="OB2"),(Vstup!S48),IF((C8="OB3"),(Vstup!S66)))))</f>
        <v>3</v>
      </c>
      <c r="G21" s="251">
        <f t="shared" si="1"/>
        <v>28.5</v>
      </c>
      <c r="H21" s="245">
        <f t="shared" si="0"/>
        <v>9.5</v>
      </c>
      <c r="I21" s="213"/>
    </row>
    <row r="22" spans="1:9" ht="14.25" customHeight="1">
      <c r="A22" s="252"/>
      <c r="B22" s="246">
        <v>7</v>
      </c>
      <c r="C22" s="250" t="str">
        <f>IF((C8="OBZ"),(Vstup!P13),IF((C8="OB1"),(Vstup!P31),IF((C8="OB2"),(Vstup!P49),IF((C8="OB3"),(Vstup!P67)))))</f>
        <v>Ovladatelnost na dálku</v>
      </c>
      <c r="D22" s="250"/>
      <c r="E22" s="170">
        <v>9</v>
      </c>
      <c r="F22" s="248">
        <f>IF((C8="OBZ"),(Vstup!S13),IF((C8="OB1"),(Vstup!S31),IF((C8="OB2"),(Vstup!S49),IF((C8="OB3"),(Vstup!S67)))))</f>
        <v>3</v>
      </c>
      <c r="G22" s="251">
        <f t="shared" si="1"/>
        <v>27</v>
      </c>
      <c r="H22" s="245">
        <f t="shared" si="0"/>
        <v>9</v>
      </c>
      <c r="I22" s="213"/>
    </row>
    <row r="23" spans="1:9" ht="14.25" customHeight="1">
      <c r="A23" s="252"/>
      <c r="B23" s="246">
        <v>8</v>
      </c>
      <c r="C23" s="250" t="str">
        <f>IF((C8="OBZ"),(Vstup!P14),IF((C8="OB1"),(Vstup!P32),IF((C8="OB2"),(Vstup!P50),IF((C8="OB3"),(Vstup!P68)))))</f>
        <v>Držení aportovací činky</v>
      </c>
      <c r="D23" s="250"/>
      <c r="E23" s="170">
        <v>5</v>
      </c>
      <c r="F23" s="248">
        <f>IF((C8="OBZ"),(Vstup!S14),IF((C8="OB1"),(Vstup!S32),IF((C8="OB2"),(Vstup!S50),IF((C8="OB3"),(Vstup!S68)))))</f>
        <v>3</v>
      </c>
      <c r="G23" s="251">
        <f t="shared" si="1"/>
        <v>15</v>
      </c>
      <c r="H23" s="245">
        <f t="shared" si="0"/>
        <v>5</v>
      </c>
      <c r="I23" s="213"/>
    </row>
    <row r="24" spans="1:9" ht="14.25" customHeight="1">
      <c r="A24" s="252"/>
      <c r="B24" s="246">
        <v>9</v>
      </c>
      <c r="C24" s="250" t="str">
        <f>IF((C8="OBZ"),(Vstup!P15),IF((C8="OB1"),(Vstup!P33),IF((C8="OB2"),(Vstup!P51),IF((C8="OB3"),(Vstup!P69)))))</f>
        <v>Skok přes překážku</v>
      </c>
      <c r="D24" s="250"/>
      <c r="E24" s="170">
        <v>10</v>
      </c>
      <c r="F24" s="248">
        <f>IF((C8="OBZ"),(Vstup!S15),IF((C8="OB1"),(Vstup!S33),IF((C8="OB2"),(Vstup!S51),IF((C8="OB3"),(Vstup!S69)))))</f>
        <v>3</v>
      </c>
      <c r="G24" s="251">
        <f t="shared" si="1"/>
        <v>30</v>
      </c>
      <c r="H24" s="245">
        <f t="shared" si="0"/>
        <v>10</v>
      </c>
      <c r="I24" s="213"/>
    </row>
    <row r="25" spans="1:9" ht="14.25" customHeight="1">
      <c r="A25" s="252"/>
      <c r="B25" s="253">
        <v>10</v>
      </c>
      <c r="C25" s="254" t="str">
        <f>IF((C8="OBZ"),(Vstup!P16),IF((C8="OB1"),(Vstup!P34),IF((C8="OB2"),(Vstup!P52),IF((C8="OB3"),(Vstup!P70)))))</f>
        <v>Všeobecný dojem</v>
      </c>
      <c r="D25" s="254"/>
      <c r="E25" s="183">
        <v>9.5</v>
      </c>
      <c r="F25" s="255">
        <f>IF((C8="OBZ"),(Vstup!S16),IF((C8="OB1"),(Vstup!S34),IF((C8="OB2"),(Vstup!S52),IF((C8="OB3"),(Vstup!S70)))))</f>
        <v>2</v>
      </c>
      <c r="G25" s="256">
        <f>E25*F25</f>
        <v>19</v>
      </c>
      <c r="H25" s="245">
        <f t="shared" si="0"/>
        <v>9.5</v>
      </c>
      <c r="I25" s="213"/>
    </row>
    <row r="26" spans="1:9" ht="12.75">
      <c r="A26" s="252"/>
      <c r="B26" s="257"/>
      <c r="C26" s="258" t="s">
        <v>82</v>
      </c>
      <c r="D26" s="258"/>
      <c r="E26" s="258"/>
      <c r="F26" s="258"/>
      <c r="G26" s="259">
        <f>SUM(G16:G25)</f>
        <v>240</v>
      </c>
      <c r="H26" s="260"/>
      <c r="I26" s="213"/>
    </row>
    <row r="27" spans="1:9" ht="12.75">
      <c r="A27" s="261"/>
      <c r="B27" s="262"/>
      <c r="C27" s="263"/>
      <c r="D27" s="263"/>
      <c r="E27" s="263"/>
      <c r="F27" s="263"/>
      <c r="G27" s="264"/>
      <c r="H27" s="265"/>
      <c r="I27" s="266"/>
    </row>
    <row r="28" spans="1:9" ht="12.75">
      <c r="A28" s="196"/>
      <c r="B28" s="197"/>
      <c r="C28" s="198"/>
      <c r="D28" s="198"/>
      <c r="E28" s="198"/>
      <c r="F28" s="198"/>
      <c r="G28" s="199"/>
      <c r="H28" s="196"/>
      <c r="I28" s="196"/>
    </row>
    <row r="29" spans="1:9" ht="12.75">
      <c r="A29" s="196"/>
      <c r="B29" s="197"/>
      <c r="C29" s="198"/>
      <c r="D29" s="198"/>
      <c r="E29" s="198"/>
      <c r="F29" s="198"/>
      <c r="G29" s="199"/>
      <c r="H29" s="196"/>
      <c r="I29" s="196"/>
    </row>
    <row r="30" spans="1:9" ht="12.75">
      <c r="A30" s="196"/>
      <c r="B30" s="197"/>
      <c r="C30" s="198"/>
      <c r="D30" s="198"/>
      <c r="E30" s="198"/>
      <c r="F30" s="198"/>
      <c r="G30" s="199"/>
      <c r="H30" s="196"/>
      <c r="I30" s="196"/>
    </row>
    <row r="31" spans="1:9" ht="12.75">
      <c r="A31" s="196"/>
      <c r="B31" s="197"/>
      <c r="C31" s="198"/>
      <c r="D31" s="198"/>
      <c r="E31" s="198"/>
      <c r="F31" s="198"/>
      <c r="G31" s="199"/>
      <c r="H31" s="196"/>
      <c r="I31" s="196"/>
    </row>
    <row r="32" spans="1:5" ht="12.75">
      <c r="A32" s="200" t="s">
        <v>141</v>
      </c>
      <c r="B32" s="201"/>
      <c r="C32" s="201"/>
      <c r="D32" s="201"/>
      <c r="E32" s="202"/>
    </row>
    <row r="35" spans="1:3" ht="12.75">
      <c r="A35" s="203" t="s">
        <v>142</v>
      </c>
      <c r="B35" s="204"/>
      <c r="C35" s="204"/>
    </row>
  </sheetData>
  <sheetProtection sheet="1"/>
  <mergeCells count="12">
    <mergeCell ref="D10:D12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</mergeCells>
  <printOptions/>
  <pageMargins left="0.7875" right="0.7875" top="0.9847222222222223" bottom="0.9840277777777777" header="0.49236111111111114" footer="0.5118055555555555"/>
  <pageSetup horizontalDpi="300" verticalDpi="300" orientation="landscape" paperSize="9"/>
  <headerFooter alignWithMargins="0">
    <oddHeader>&amp;C&amp;18Výsledkový list OBEDIENCE CZ</oddHeader>
  </headerFooter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45"/>
  </sheetPr>
  <dimension ref="A1:I35"/>
  <sheetViews>
    <sheetView showGridLines="0" workbookViewId="0" topLeftCell="A1">
      <selection activeCell="E16" sqref="E16"/>
    </sheetView>
  </sheetViews>
  <sheetFormatPr defaultColWidth="9.140625" defaultRowHeight="12.75"/>
  <cols>
    <col min="1" max="1" width="28.7109375" style="121" customWidth="1"/>
    <col min="2" max="2" width="6.00390625" style="121" customWidth="1"/>
    <col min="3" max="3" width="39.7109375" style="121" customWidth="1"/>
    <col min="4" max="4" width="15.7109375" style="121" customWidth="1"/>
    <col min="5" max="5" width="13.8515625" style="121" customWidth="1"/>
    <col min="6" max="6" width="6.421875" style="121" customWidth="1"/>
    <col min="7" max="7" width="16.421875" style="121" customWidth="1"/>
    <col min="8" max="8" width="0" style="121" hidden="1" customWidth="1"/>
    <col min="9" max="16384" width="9.140625" style="121" customWidth="1"/>
  </cols>
  <sheetData>
    <row r="1" spans="1:9" ht="12.75">
      <c r="A1" s="205" t="s">
        <v>133</v>
      </c>
      <c r="B1" s="206" t="s">
        <v>134</v>
      </c>
      <c r="C1" s="207" t="str">
        <f>+Vstup!I1</f>
        <v>Klub Obedience CZ</v>
      </c>
      <c r="D1" s="208"/>
      <c r="E1" s="208"/>
      <c r="F1" s="208"/>
      <c r="G1" s="208"/>
      <c r="H1" s="208"/>
      <c r="I1" s="209"/>
    </row>
    <row r="2" spans="1:9" ht="12.75">
      <c r="A2" s="210" t="s">
        <v>135</v>
      </c>
      <c r="B2" s="211" t="s">
        <v>134</v>
      </c>
      <c r="C2" s="212" t="str">
        <f>+Vstup!I2</f>
        <v>5.MR BO a AO</v>
      </c>
      <c r="D2" s="196"/>
      <c r="E2" s="196"/>
      <c r="F2" s="196"/>
      <c r="G2" s="196"/>
      <c r="H2" s="196"/>
      <c r="I2" s="213"/>
    </row>
    <row r="3" spans="1:9" ht="12.75">
      <c r="A3" s="210" t="s">
        <v>136</v>
      </c>
      <c r="B3" s="211" t="s">
        <v>134</v>
      </c>
      <c r="C3" s="214" t="str">
        <f>+Vstup!I3</f>
        <v>13.09.2014</v>
      </c>
      <c r="D3" s="196"/>
      <c r="E3" s="196"/>
      <c r="F3" s="196"/>
      <c r="G3" s="196"/>
      <c r="H3" s="196"/>
      <c r="I3" s="213"/>
    </row>
    <row r="4" spans="1:9" ht="12.75">
      <c r="A4" s="215"/>
      <c r="B4" s="211"/>
      <c r="C4" s="216"/>
      <c r="D4" s="196"/>
      <c r="E4" s="196"/>
      <c r="F4" s="196"/>
      <c r="G4" s="196"/>
      <c r="H4" s="196"/>
      <c r="I4" s="213"/>
    </row>
    <row r="5" spans="1:9" ht="12.75">
      <c r="A5" s="210" t="s">
        <v>137</v>
      </c>
      <c r="B5" s="211" t="s">
        <v>134</v>
      </c>
      <c r="C5" s="217">
        <f>+Vstup!B30</f>
        <v>0</v>
      </c>
      <c r="D5" s="196"/>
      <c r="E5" s="196"/>
      <c r="F5" s="196"/>
      <c r="G5" s="196"/>
      <c r="H5" s="196"/>
      <c r="I5" s="213"/>
    </row>
    <row r="6" spans="1:9" ht="12.75">
      <c r="A6" s="210" t="s">
        <v>2</v>
      </c>
      <c r="B6" s="211" t="s">
        <v>134</v>
      </c>
      <c r="C6" s="217">
        <f>+Vstup!C30</f>
        <v>0</v>
      </c>
      <c r="D6" s="196"/>
      <c r="E6" s="196"/>
      <c r="F6" s="196"/>
      <c r="G6" s="196"/>
      <c r="H6" s="196"/>
      <c r="I6" s="213"/>
    </row>
    <row r="7" spans="1:9" ht="12.75">
      <c r="A7" s="210" t="s">
        <v>3</v>
      </c>
      <c r="B7" s="211" t="s">
        <v>134</v>
      </c>
      <c r="C7" s="217">
        <f>+Vstup!D30</f>
        <v>0</v>
      </c>
      <c r="D7" s="196"/>
      <c r="E7" s="196"/>
      <c r="F7" s="196"/>
      <c r="G7" s="196"/>
      <c r="H7" s="196"/>
      <c r="I7" s="213"/>
    </row>
    <row r="8" spans="1:9" ht="12.75">
      <c r="A8" s="210" t="s">
        <v>4</v>
      </c>
      <c r="B8" s="211" t="s">
        <v>134</v>
      </c>
      <c r="C8" s="217">
        <f>+Vstup!E30</f>
        <v>0</v>
      </c>
      <c r="D8" s="196"/>
      <c r="E8" s="196"/>
      <c r="F8" s="196"/>
      <c r="G8" s="196"/>
      <c r="H8" s="196"/>
      <c r="I8" s="213"/>
    </row>
    <row r="9" spans="1:9" ht="12.75">
      <c r="A9" s="210"/>
      <c r="B9" s="218"/>
      <c r="C9" s="216"/>
      <c r="D9" s="196"/>
      <c r="E9" s="196"/>
      <c r="F9" s="196"/>
      <c r="G9" s="196"/>
      <c r="H9" s="196"/>
      <c r="I9" s="213"/>
    </row>
    <row r="10" spans="1:9" ht="41.25" customHeight="1">
      <c r="A10" s="210" t="s">
        <v>138</v>
      </c>
      <c r="B10" s="211" t="s">
        <v>134</v>
      </c>
      <c r="C10" s="214" t="str">
        <f>+Vstup!I4</f>
        <v>Rudy Cattrysse / Markéta Píšová (OBZ)</v>
      </c>
      <c r="D10" s="219" t="s">
        <v>139</v>
      </c>
      <c r="E10" s="220" t="s">
        <v>9</v>
      </c>
      <c r="F10" s="221"/>
      <c r="G10" s="222"/>
      <c r="H10" s="196"/>
      <c r="I10" s="213"/>
    </row>
    <row r="11" spans="1:9" ht="12.75">
      <c r="A11" s="210"/>
      <c r="B11" s="211"/>
      <c r="C11" s="214"/>
      <c r="D11" s="219"/>
      <c r="E11" s="223" t="s">
        <v>16</v>
      </c>
      <c r="F11" s="224"/>
      <c r="G11" s="225" t="b">
        <f>IF((C8="OBZ"),(Vstup!T2),IF((C8="OB1"),(Vstup!T20),IF((C8="OB2"),(Vstup!T38),IF((C8="OB3"),(Vstup!T56)))))</f>
        <v>0</v>
      </c>
      <c r="H11" s="226"/>
      <c r="I11" s="213"/>
    </row>
    <row r="12" spans="1:9" ht="12.75">
      <c r="A12" s="210" t="s">
        <v>140</v>
      </c>
      <c r="B12" s="211" t="s">
        <v>134</v>
      </c>
      <c r="C12" s="212" t="str">
        <f>+Vstup!I6</f>
        <v>Zuzana Coufalová / Hana Böhme (OBZ)</v>
      </c>
      <c r="D12" s="219"/>
      <c r="E12" s="223" t="s">
        <v>23</v>
      </c>
      <c r="F12" s="224"/>
      <c r="G12" s="225" t="b">
        <f>IF((C8="OBZ"),(Vstup!T3),IF((C8="OB1"),(Vstup!T21),IF((C8="OB2"),(Vstup!T39),IF((C8="OB3"),(Vstup!T57)))))</f>
        <v>0</v>
      </c>
      <c r="H12" s="196"/>
      <c r="I12" s="213"/>
    </row>
    <row r="13" spans="1:9" ht="12.75">
      <c r="A13" s="210"/>
      <c r="B13" s="211"/>
      <c r="C13" s="212"/>
      <c r="D13" s="157">
        <v>0</v>
      </c>
      <c r="E13" s="227" t="s">
        <v>30</v>
      </c>
      <c r="F13" s="228"/>
      <c r="G13" s="225" t="b">
        <f>IF((C8="OBZ"),(Vstup!T4),IF((C8="OB1"),(Vstup!T22),IF((C8="OB2"),(Vstup!T40),IF((C8="OB3"),(Vstup!T58)))))</f>
        <v>0</v>
      </c>
      <c r="H13" s="196"/>
      <c r="I13" s="213"/>
    </row>
    <row r="14" spans="1:9" ht="20.25" customHeight="1">
      <c r="A14" s="229"/>
      <c r="B14" s="230"/>
      <c r="C14" s="212"/>
      <c r="D14" s="231">
        <f>IF(D13="DISK","DISK",(+G26+D13))</f>
        <v>0</v>
      </c>
      <c r="E14" s="232" t="s">
        <v>34</v>
      </c>
      <c r="F14" s="233"/>
      <c r="G14" s="234" t="b">
        <f>IF((C8)="OBZ",(A15),IF((C8)="OB1",(A16),IF((C8)="OB2",(A17),IF((C8)="OB3",(A18)))))</f>
        <v>0</v>
      </c>
      <c r="H14" s="196"/>
      <c r="I14" s="213"/>
    </row>
    <row r="15" spans="1:9" ht="12.75">
      <c r="A15" s="235" t="str">
        <f>IF(D14="DISK","Diskvalifikace",IF(D14&gt;223.99,"Výborný",IF(D14&gt;195.99,"Velmi dobrý",IF(D14&gt;139.99,"Dobrý",IF(D14&lt;140,"Nehodnocen")))))</f>
        <v>Nehodnocen</v>
      </c>
      <c r="B15" s="236" t="s">
        <v>39</v>
      </c>
      <c r="C15" s="237" t="s">
        <v>40</v>
      </c>
      <c r="D15" s="237"/>
      <c r="E15" s="238" t="s">
        <v>41</v>
      </c>
      <c r="F15" s="239" t="s">
        <v>42</v>
      </c>
      <c r="G15" s="240" t="s">
        <v>43</v>
      </c>
      <c r="H15" s="196"/>
      <c r="I15" s="213"/>
    </row>
    <row r="16" spans="1:9" ht="14.25" customHeight="1">
      <c r="A16" s="235" t="str">
        <f>IF(D14="DISK","Diskvalifikace",IF(D14&gt;223.99,"Výborný",IF(D14&gt;195.99,"Velmi dobrý",IF(D14&gt;139.99,"Dobrý",IF(D14&lt;140,"Nehodnocen")))))</f>
        <v>Nehodnocen</v>
      </c>
      <c r="B16" s="241">
        <v>1</v>
      </c>
      <c r="C16" s="242" t="b">
        <f>IF((C8="OBZ"),(Vstup!P7),IF((C8="OB1"),(Vstup!P25),IF((C8="OB2"),(Vstup!P43),IF((C8="OB3"),(Vstup!P61)))))</f>
        <v>0</v>
      </c>
      <c r="D16" s="242"/>
      <c r="E16" s="183">
        <v>0</v>
      </c>
      <c r="F16" s="243" t="b">
        <f>IF((C8="OBZ"),(Vstup!S7),IF((C8="OB1"),(Vstup!S25),IF((C8="OB2"),(Vstup!S43),IF((C8="OB3"),(Vstup!S61)))))</f>
        <v>0</v>
      </c>
      <c r="G16" s="244">
        <f>E16*F16</f>
        <v>0</v>
      </c>
      <c r="H16" s="245">
        <f aca="true" t="shared" si="0" ref="H16:H25">IF(D16=0,E16*2,D16+E16)/2</f>
        <v>0</v>
      </c>
      <c r="I16" s="213"/>
    </row>
    <row r="17" spans="1:9" ht="14.25" customHeight="1">
      <c r="A17" s="235" t="str">
        <f>IF(D14="DISK","Diskvalifikace",IF(D14&gt;255.99,"Výborný",IF(D14&gt;224.99,"Velmi dobrý",IF(D14&gt;191.99,"Dobrý",IF(D14&lt;192,"Nehodnocen")))))</f>
        <v>Nehodnocen</v>
      </c>
      <c r="B17" s="246">
        <v>2</v>
      </c>
      <c r="C17" s="247" t="b">
        <f>IF((C8="OBZ"),(Vstup!P8),IF((C8="OB1"),(Vstup!P26),IF((C8="OB2"),(Vstup!P44),IF((C8="OB3"),(Vstup!P62)))))</f>
        <v>0</v>
      </c>
      <c r="D17" s="247"/>
      <c r="E17" s="267">
        <v>0</v>
      </c>
      <c r="F17" s="248" t="b">
        <f>IF((C8="OBZ"),(Vstup!S8),IF((C8="OB1"),(Vstup!S26),IF((C8="OB2"),(Vstup!S44),IF((C8="OB3"),(Vstup!S62)))))</f>
        <v>0</v>
      </c>
      <c r="G17" s="249">
        <f>E17*F17</f>
        <v>0</v>
      </c>
      <c r="H17" s="245">
        <f t="shared" si="0"/>
        <v>0</v>
      </c>
      <c r="I17" s="213"/>
    </row>
    <row r="18" spans="1:9" ht="14.25" customHeight="1">
      <c r="A18" s="235" t="str">
        <f>IF(D14="DISK","Diskvalifikace",IF(D14&gt;255.99,"Výborný",IF(D14&gt;224.99,"Velmi dobrý",IF(D14&gt;191.99,"Dobrý",IF(D14&lt;192,"Nehodnocen")))))</f>
        <v>Nehodnocen</v>
      </c>
      <c r="B18" s="246">
        <v>3</v>
      </c>
      <c r="C18" s="250" t="b">
        <f>IF((C8="OBZ"),(Vstup!P9),IF((C8="OB1"),(Vstup!P27),IF((C8="OB2"),(Vstup!P45),IF((C8="OB3"),(Vstup!P63)))))</f>
        <v>0</v>
      </c>
      <c r="D18" s="250"/>
      <c r="E18" s="268">
        <v>0</v>
      </c>
      <c r="F18" s="248" t="b">
        <f>IF((C8="OBZ"),(Vstup!S9),IF((C8="OB1"),(Vstup!S27),IF((C8="OB2"),(Vstup!S45),IF((C8="OB3"),(Vstup!S63)))))</f>
        <v>0</v>
      </c>
      <c r="G18" s="251">
        <f>E18*F18</f>
        <v>0</v>
      </c>
      <c r="H18" s="245">
        <f t="shared" si="0"/>
        <v>0</v>
      </c>
      <c r="I18" s="213"/>
    </row>
    <row r="19" spans="1:9" ht="14.25" customHeight="1">
      <c r="A19" s="252"/>
      <c r="B19" s="246">
        <v>4</v>
      </c>
      <c r="C19" s="250" t="b">
        <f>IF((C8="OBZ"),(Vstup!P10),IF((C8="OB1"),(Vstup!P28),IF((C8="OB2"),(Vstup!P46),IF((C8="OB3"),(Vstup!P64)))))</f>
        <v>0</v>
      </c>
      <c r="D19" s="250"/>
      <c r="E19" s="268">
        <v>0</v>
      </c>
      <c r="F19" s="248" t="b">
        <f>IF((C8="OBZ"),(Vstup!S10),IF((C8="OB1"),(Vstup!S28),IF((C8="OB2"),(Vstup!S46),IF((C8="OB3"),(Vstup!S64)))))</f>
        <v>0</v>
      </c>
      <c r="G19" s="251">
        <f aca="true" t="shared" si="1" ref="G19:G24">E19*F19</f>
        <v>0</v>
      </c>
      <c r="H19" s="245">
        <f t="shared" si="0"/>
        <v>0</v>
      </c>
      <c r="I19" s="213"/>
    </row>
    <row r="20" spans="1:9" ht="14.25" customHeight="1">
      <c r="A20" s="252"/>
      <c r="B20" s="246">
        <v>5</v>
      </c>
      <c r="C20" s="250" t="b">
        <f>IF((C8="OBZ"),(Vstup!P11),IF((C8="OB1"),(Vstup!P29),IF((C8="OB2"),(Vstup!P47),IF((C8="OB3"),(Vstup!P65)))))</f>
        <v>0</v>
      </c>
      <c r="D20" s="250"/>
      <c r="E20" s="268">
        <v>0</v>
      </c>
      <c r="F20" s="248" t="b">
        <f>IF((C8="OBZ"),(Vstup!S11),IF((C8="OB1"),(Vstup!S29),IF((C8="OB2"),(Vstup!S47),IF((C8="OB3"),(Vstup!S65)))))</f>
        <v>0</v>
      </c>
      <c r="G20" s="251">
        <f t="shared" si="1"/>
        <v>0</v>
      </c>
      <c r="H20" s="245">
        <f t="shared" si="0"/>
        <v>0</v>
      </c>
      <c r="I20" s="213"/>
    </row>
    <row r="21" spans="1:9" ht="14.25" customHeight="1">
      <c r="A21" s="252"/>
      <c r="B21" s="246">
        <v>6</v>
      </c>
      <c r="C21" s="250" t="b">
        <f>IF((C8="OBZ"),(Vstup!P12),IF((C8="OB1"),(Vstup!P30),IF((C8="OB2"),(Vstup!P48),IF((C8="OB3"),(Vstup!P66)))))</f>
        <v>0</v>
      </c>
      <c r="D21" s="250"/>
      <c r="E21" s="268">
        <v>0</v>
      </c>
      <c r="F21" s="248" t="b">
        <f>IF((C8="OBZ"),(Vstup!S12),IF((C8="OB1"),(Vstup!S30),IF((C8="OB2"),(Vstup!S48),IF((C8="OB3"),(Vstup!S66)))))</f>
        <v>0</v>
      </c>
      <c r="G21" s="251">
        <f t="shared" si="1"/>
        <v>0</v>
      </c>
      <c r="H21" s="245">
        <f t="shared" si="0"/>
        <v>0</v>
      </c>
      <c r="I21" s="213"/>
    </row>
    <row r="22" spans="1:9" ht="14.25" customHeight="1">
      <c r="A22" s="252"/>
      <c r="B22" s="246">
        <v>7</v>
      </c>
      <c r="C22" s="250" t="b">
        <f>IF((C8="OBZ"),(Vstup!P13),IF((C8="OB1"),(Vstup!P31),IF((C8="OB2"),(Vstup!P49),IF((C8="OB3"),(Vstup!P67)))))</f>
        <v>0</v>
      </c>
      <c r="D22" s="250"/>
      <c r="E22" s="268">
        <v>0</v>
      </c>
      <c r="F22" s="248" t="b">
        <f>IF((C8="OBZ"),(Vstup!S13),IF((C8="OB1"),(Vstup!S31),IF((C8="OB2"),(Vstup!S49),IF((C8="OB3"),(Vstup!S67)))))</f>
        <v>0</v>
      </c>
      <c r="G22" s="251">
        <f t="shared" si="1"/>
        <v>0</v>
      </c>
      <c r="H22" s="245">
        <f t="shared" si="0"/>
        <v>0</v>
      </c>
      <c r="I22" s="213"/>
    </row>
    <row r="23" spans="1:9" ht="14.25" customHeight="1">
      <c r="A23" s="252"/>
      <c r="B23" s="246">
        <v>8</v>
      </c>
      <c r="C23" s="250" t="b">
        <f>IF((C8="OBZ"),(Vstup!P14),IF((C8="OB1"),(Vstup!P32),IF((C8="OB2"),(Vstup!P50),IF((C8="OB3"),(Vstup!P68)))))</f>
        <v>0</v>
      </c>
      <c r="D23" s="250"/>
      <c r="E23" s="268">
        <v>0</v>
      </c>
      <c r="F23" s="248" t="b">
        <f>IF((C8="OBZ"),(Vstup!S14),IF((C8="OB1"),(Vstup!S32),IF((C8="OB2"),(Vstup!S50),IF((C8="OB3"),(Vstup!S68)))))</f>
        <v>0</v>
      </c>
      <c r="G23" s="251">
        <f t="shared" si="1"/>
        <v>0</v>
      </c>
      <c r="H23" s="245">
        <f t="shared" si="0"/>
        <v>0</v>
      </c>
      <c r="I23" s="213"/>
    </row>
    <row r="24" spans="1:9" ht="14.25" customHeight="1">
      <c r="A24" s="252"/>
      <c r="B24" s="246">
        <v>9</v>
      </c>
      <c r="C24" s="250" t="b">
        <f>IF((C8="OBZ"),(Vstup!P15),IF((C8="OB1"),(Vstup!P33),IF((C8="OB2"),(Vstup!P51),IF((C8="OB3"),(Vstup!P69)))))</f>
        <v>0</v>
      </c>
      <c r="D24" s="250"/>
      <c r="E24" s="268">
        <v>0</v>
      </c>
      <c r="F24" s="248" t="b">
        <f>IF((C8="OBZ"),(Vstup!S15),IF((C8="OB1"),(Vstup!S33),IF((C8="OB2"),(Vstup!S51),IF((C8="OB3"),(Vstup!S69)))))</f>
        <v>0</v>
      </c>
      <c r="G24" s="251">
        <f t="shared" si="1"/>
        <v>0</v>
      </c>
      <c r="H24" s="245">
        <f t="shared" si="0"/>
        <v>0</v>
      </c>
      <c r="I24" s="213"/>
    </row>
    <row r="25" spans="1:9" ht="14.25" customHeight="1">
      <c r="A25" s="252"/>
      <c r="B25" s="253">
        <v>10</v>
      </c>
      <c r="C25" s="254" t="b">
        <f>IF((C8="OBZ"),(Vstup!P16),IF((C8="OB1"),(Vstup!P34),IF((C8="OB2"),(Vstup!P52),IF((C8="OB3"),(Vstup!P70)))))</f>
        <v>0</v>
      </c>
      <c r="D25" s="254"/>
      <c r="E25" s="269">
        <v>0</v>
      </c>
      <c r="F25" s="255" t="b">
        <f>IF((C8="OBZ"),(Vstup!S16),IF((C8="OB1"),(Vstup!S34),IF((C8="OB2"),(Vstup!S52),IF((C8="OB3"),(Vstup!S70)))))</f>
        <v>0</v>
      </c>
      <c r="G25" s="256">
        <f>E25*F25</f>
        <v>0</v>
      </c>
      <c r="H25" s="245">
        <f t="shared" si="0"/>
        <v>0</v>
      </c>
      <c r="I25" s="213"/>
    </row>
    <row r="26" spans="1:9" ht="12.75">
      <c r="A26" s="252"/>
      <c r="B26" s="257"/>
      <c r="C26" s="258" t="s">
        <v>82</v>
      </c>
      <c r="D26" s="258"/>
      <c r="E26" s="258"/>
      <c r="F26" s="258"/>
      <c r="G26" s="259">
        <f>SUM(G16:G25)</f>
        <v>0</v>
      </c>
      <c r="H26" s="260"/>
      <c r="I26" s="213"/>
    </row>
    <row r="27" spans="1:9" ht="12.75">
      <c r="A27" s="261"/>
      <c r="B27" s="262"/>
      <c r="C27" s="263"/>
      <c r="D27" s="263"/>
      <c r="E27" s="263"/>
      <c r="F27" s="263"/>
      <c r="G27" s="264"/>
      <c r="H27" s="265"/>
      <c r="I27" s="266"/>
    </row>
    <row r="28" spans="1:9" ht="12.75">
      <c r="A28" s="196"/>
      <c r="B28" s="197"/>
      <c r="C28" s="198"/>
      <c r="D28" s="198"/>
      <c r="E28" s="198"/>
      <c r="F28" s="198"/>
      <c r="G28" s="199"/>
      <c r="H28" s="196"/>
      <c r="I28" s="196"/>
    </row>
    <row r="29" spans="1:9" ht="12.75">
      <c r="A29" s="196"/>
      <c r="B29" s="197"/>
      <c r="C29" s="198"/>
      <c r="D29" s="198"/>
      <c r="E29" s="198"/>
      <c r="F29" s="198"/>
      <c r="G29" s="199"/>
      <c r="H29" s="196"/>
      <c r="I29" s="196"/>
    </row>
    <row r="30" spans="1:9" ht="12.75">
      <c r="A30" s="196"/>
      <c r="B30" s="197"/>
      <c r="C30" s="198"/>
      <c r="D30" s="198"/>
      <c r="E30" s="198"/>
      <c r="F30" s="198"/>
      <c r="G30" s="199"/>
      <c r="H30" s="196"/>
      <c r="I30" s="196"/>
    </row>
    <row r="31" spans="1:9" ht="12.75">
      <c r="A31" s="196"/>
      <c r="B31" s="197"/>
      <c r="C31" s="198"/>
      <c r="D31" s="198"/>
      <c r="E31" s="198"/>
      <c r="F31" s="198"/>
      <c r="G31" s="199"/>
      <c r="H31" s="196"/>
      <c r="I31" s="196"/>
    </row>
    <row r="32" spans="1:5" ht="12.75">
      <c r="A32" s="200" t="s">
        <v>141</v>
      </c>
      <c r="B32" s="201"/>
      <c r="C32" s="201"/>
      <c r="D32" s="201"/>
      <c r="E32" s="202"/>
    </row>
    <row r="35" spans="1:3" ht="12.75">
      <c r="A35" s="203" t="s">
        <v>142</v>
      </c>
      <c r="B35" s="204"/>
      <c r="C35" s="204"/>
    </row>
  </sheetData>
  <sheetProtection sheet="1"/>
  <mergeCells count="12">
    <mergeCell ref="D10:D12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</mergeCells>
  <printOptions/>
  <pageMargins left="0.7875" right="0.7875" top="0.9847222222222223" bottom="0.9840277777777777" header="0.49236111111111114" footer="0.5118055555555555"/>
  <pageSetup horizontalDpi="300" verticalDpi="300" orientation="landscape" paperSize="9"/>
  <headerFooter alignWithMargins="0">
    <oddHeader>&amp;C&amp;18Výsledkový list OBEDIENCE CZ</oddHeader>
  </headerFooter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indexed="45"/>
  </sheetPr>
  <dimension ref="A1:I35"/>
  <sheetViews>
    <sheetView showGridLines="0" workbookViewId="0" topLeftCell="A1">
      <selection activeCell="E16" sqref="E16"/>
    </sheetView>
  </sheetViews>
  <sheetFormatPr defaultColWidth="9.140625" defaultRowHeight="12.75"/>
  <cols>
    <col min="1" max="1" width="28.7109375" style="121" customWidth="1"/>
    <col min="2" max="2" width="6.00390625" style="121" customWidth="1"/>
    <col min="3" max="3" width="39.7109375" style="121" customWidth="1"/>
    <col min="4" max="4" width="15.7109375" style="121" customWidth="1"/>
    <col min="5" max="5" width="13.8515625" style="121" customWidth="1"/>
    <col min="6" max="6" width="6.421875" style="121" customWidth="1"/>
    <col min="7" max="7" width="16.421875" style="121" customWidth="1"/>
    <col min="8" max="8" width="0" style="121" hidden="1" customWidth="1"/>
    <col min="9" max="16384" width="9.140625" style="121" customWidth="1"/>
  </cols>
  <sheetData>
    <row r="1" spans="1:9" ht="12.75">
      <c r="A1" s="205" t="s">
        <v>133</v>
      </c>
      <c r="B1" s="206" t="s">
        <v>134</v>
      </c>
      <c r="C1" s="207" t="str">
        <f>+Vstup!I1</f>
        <v>Klub Obedience CZ</v>
      </c>
      <c r="D1" s="208"/>
      <c r="E1" s="208"/>
      <c r="F1" s="208"/>
      <c r="G1" s="208"/>
      <c r="H1" s="208"/>
      <c r="I1" s="209"/>
    </row>
    <row r="2" spans="1:9" ht="12.75">
      <c r="A2" s="210" t="s">
        <v>135</v>
      </c>
      <c r="B2" s="211" t="s">
        <v>134</v>
      </c>
      <c r="C2" s="212" t="str">
        <f>+Vstup!I2</f>
        <v>5.MR BO a AO</v>
      </c>
      <c r="D2" s="196"/>
      <c r="E2" s="196"/>
      <c r="F2" s="196"/>
      <c r="G2" s="196"/>
      <c r="H2" s="196"/>
      <c r="I2" s="213"/>
    </row>
    <row r="3" spans="1:9" ht="12.75">
      <c r="A3" s="210" t="s">
        <v>136</v>
      </c>
      <c r="B3" s="211" t="s">
        <v>134</v>
      </c>
      <c r="C3" s="214" t="str">
        <f>+Vstup!I3</f>
        <v>13.09.2014</v>
      </c>
      <c r="D3" s="196"/>
      <c r="E3" s="196"/>
      <c r="F3" s="196"/>
      <c r="G3" s="196"/>
      <c r="H3" s="196"/>
      <c r="I3" s="213"/>
    </row>
    <row r="4" spans="1:9" ht="12.75">
      <c r="A4" s="215"/>
      <c r="B4" s="211"/>
      <c r="C4" s="216"/>
      <c r="D4" s="196"/>
      <c r="E4" s="196"/>
      <c r="F4" s="196"/>
      <c r="G4" s="196"/>
      <c r="H4" s="196"/>
      <c r="I4" s="213"/>
    </row>
    <row r="5" spans="1:9" ht="12.75">
      <c r="A5" s="210" t="s">
        <v>137</v>
      </c>
      <c r="B5" s="211" t="s">
        <v>134</v>
      </c>
      <c r="C5" s="217">
        <f>+Vstup!B31</f>
        <v>0</v>
      </c>
      <c r="D5" s="196"/>
      <c r="E5" s="196"/>
      <c r="F5" s="196"/>
      <c r="G5" s="196"/>
      <c r="H5" s="196"/>
      <c r="I5" s="213"/>
    </row>
    <row r="6" spans="1:9" ht="12.75">
      <c r="A6" s="210" t="s">
        <v>2</v>
      </c>
      <c r="B6" s="211" t="s">
        <v>134</v>
      </c>
      <c r="C6" s="217">
        <f>+Vstup!C31</f>
        <v>0</v>
      </c>
      <c r="D6" s="196"/>
      <c r="E6" s="196"/>
      <c r="F6" s="196"/>
      <c r="G6" s="196"/>
      <c r="H6" s="196"/>
      <c r="I6" s="213"/>
    </row>
    <row r="7" spans="1:9" ht="12.75">
      <c r="A7" s="210" t="s">
        <v>3</v>
      </c>
      <c r="B7" s="211" t="s">
        <v>134</v>
      </c>
      <c r="C7" s="217">
        <f>+Vstup!D31</f>
        <v>0</v>
      </c>
      <c r="D7" s="196"/>
      <c r="E7" s="196"/>
      <c r="F7" s="196"/>
      <c r="G7" s="196"/>
      <c r="H7" s="196"/>
      <c r="I7" s="213"/>
    </row>
    <row r="8" spans="1:9" ht="12.75">
      <c r="A8" s="210" t="s">
        <v>4</v>
      </c>
      <c r="B8" s="211" t="s">
        <v>134</v>
      </c>
      <c r="C8" s="217">
        <f>+Vstup!E31</f>
        <v>0</v>
      </c>
      <c r="D8" s="196"/>
      <c r="E8" s="196"/>
      <c r="F8" s="196"/>
      <c r="G8" s="196"/>
      <c r="H8" s="196"/>
      <c r="I8" s="213"/>
    </row>
    <row r="9" spans="1:9" ht="12.75">
      <c r="A9" s="210"/>
      <c r="B9" s="218"/>
      <c r="C9" s="216"/>
      <c r="D9" s="196"/>
      <c r="E9" s="196"/>
      <c r="F9" s="196"/>
      <c r="G9" s="196"/>
      <c r="H9" s="196"/>
      <c r="I9" s="213"/>
    </row>
    <row r="10" spans="1:9" ht="41.25" customHeight="1">
      <c r="A10" s="210" t="s">
        <v>138</v>
      </c>
      <c r="B10" s="211" t="s">
        <v>134</v>
      </c>
      <c r="C10" s="214" t="str">
        <f>+Vstup!I4</f>
        <v>Rudy Cattrysse / Markéta Píšová (OBZ)</v>
      </c>
      <c r="D10" s="219" t="s">
        <v>139</v>
      </c>
      <c r="E10" s="220" t="s">
        <v>9</v>
      </c>
      <c r="F10" s="221"/>
      <c r="G10" s="222"/>
      <c r="H10" s="196"/>
      <c r="I10" s="213"/>
    </row>
    <row r="11" spans="1:9" ht="12.75">
      <c r="A11" s="210"/>
      <c r="B11" s="211"/>
      <c r="C11" s="214"/>
      <c r="D11" s="219"/>
      <c r="E11" s="223" t="s">
        <v>16</v>
      </c>
      <c r="F11" s="224"/>
      <c r="G11" s="225" t="b">
        <f>IF((C8="OBZ"),(Vstup!T2),IF((C8="OB1"),(Vstup!T20),IF((C8="OB2"),(Vstup!T38),IF((C8="OB3"),(Vstup!T56)))))</f>
        <v>0</v>
      </c>
      <c r="H11" s="226"/>
      <c r="I11" s="213"/>
    </row>
    <row r="12" spans="1:9" ht="12.75">
      <c r="A12" s="210" t="s">
        <v>140</v>
      </c>
      <c r="B12" s="211" t="s">
        <v>134</v>
      </c>
      <c r="C12" s="212" t="str">
        <f>+Vstup!I6</f>
        <v>Zuzana Coufalová / Hana Böhme (OBZ)</v>
      </c>
      <c r="D12" s="219"/>
      <c r="E12" s="223" t="s">
        <v>23</v>
      </c>
      <c r="F12" s="224"/>
      <c r="G12" s="225" t="b">
        <f>IF((C8="OBZ"),(Vstup!T3),IF((C8="OB1"),(Vstup!T21),IF((C8="OB2"),(Vstup!T39),IF((C8="OB3"),(Vstup!T57)))))</f>
        <v>0</v>
      </c>
      <c r="H12" s="196"/>
      <c r="I12" s="213"/>
    </row>
    <row r="13" spans="1:9" ht="12.75">
      <c r="A13" s="210"/>
      <c r="B13" s="211"/>
      <c r="C13" s="212"/>
      <c r="D13" s="157">
        <v>0</v>
      </c>
      <c r="E13" s="227" t="s">
        <v>30</v>
      </c>
      <c r="F13" s="228"/>
      <c r="G13" s="225" t="b">
        <f>IF((C8="OBZ"),(Vstup!T4),IF((C8="OB1"),(Vstup!T22),IF((C8="OB2"),(Vstup!T40),IF((C8="OB3"),(Vstup!T58)))))</f>
        <v>0</v>
      </c>
      <c r="H13" s="196"/>
      <c r="I13" s="213"/>
    </row>
    <row r="14" spans="1:9" ht="20.25" customHeight="1">
      <c r="A14" s="229"/>
      <c r="B14" s="230"/>
      <c r="C14" s="212"/>
      <c r="D14" s="231">
        <f>IF(D13="DISK","DISK",(+G26+D13))</f>
        <v>0</v>
      </c>
      <c r="E14" s="232" t="s">
        <v>34</v>
      </c>
      <c r="F14" s="233"/>
      <c r="G14" s="234" t="b">
        <f>IF((C8)="OBZ",(A15),IF((C8)="OB1",(A16),IF((C8)="OB2",(A17),IF((C8)="OB3",(A18)))))</f>
        <v>0</v>
      </c>
      <c r="H14" s="196"/>
      <c r="I14" s="213"/>
    </row>
    <row r="15" spans="1:9" ht="12.75">
      <c r="A15" s="235" t="str">
        <f>IF(D14="DISK","Diskvalifikace",IF(D14&gt;223.99,"Výborný",IF(D14&gt;195.99,"Velmi dobrý",IF(D14&gt;139.99,"Dobrý",IF(D14&lt;140,"Nehodnocen")))))</f>
        <v>Nehodnocen</v>
      </c>
      <c r="B15" s="236" t="s">
        <v>39</v>
      </c>
      <c r="C15" s="237" t="s">
        <v>40</v>
      </c>
      <c r="D15" s="237"/>
      <c r="E15" s="238" t="s">
        <v>41</v>
      </c>
      <c r="F15" s="239" t="s">
        <v>42</v>
      </c>
      <c r="G15" s="240" t="s">
        <v>43</v>
      </c>
      <c r="H15" s="196"/>
      <c r="I15" s="213"/>
    </row>
    <row r="16" spans="1:9" ht="14.25" customHeight="1">
      <c r="A16" s="235" t="str">
        <f>IF(D14="DISK","Diskvalifikace",IF(D14&gt;223.99,"Výborný",IF(D14&gt;195.99,"Velmi dobrý",IF(D14&gt;139.99,"Dobrý",IF(D14&lt;140,"Nehodnocen")))))</f>
        <v>Nehodnocen</v>
      </c>
      <c r="B16" s="241">
        <v>1</v>
      </c>
      <c r="C16" s="242" t="b">
        <f>IF((C8="OBZ"),(Vstup!P7),IF((C8="OB1"),(Vstup!P25),IF((C8="OB2"),(Vstup!P43),IF((C8="OB3"),(Vstup!P61)))))</f>
        <v>0</v>
      </c>
      <c r="D16" s="242"/>
      <c r="E16" s="183">
        <v>0</v>
      </c>
      <c r="F16" s="243" t="b">
        <f>IF((C8="OBZ"),(Vstup!S7),IF((C8="OB1"),(Vstup!S25),IF((C8="OB2"),(Vstup!S43),IF((C8="OB3"),(Vstup!S61)))))</f>
        <v>0</v>
      </c>
      <c r="G16" s="244">
        <f>E16*F16</f>
        <v>0</v>
      </c>
      <c r="H16" s="245">
        <f aca="true" t="shared" si="0" ref="H16:H25">IF(D16=0,E16*2,D16+E16)/2</f>
        <v>0</v>
      </c>
      <c r="I16" s="213"/>
    </row>
    <row r="17" spans="1:9" ht="14.25" customHeight="1">
      <c r="A17" s="235" t="str">
        <f>IF(D14="DISK","Diskvalifikace",IF(D14&gt;255.99,"Výborný",IF(D14&gt;224.99,"Velmi dobrý",IF(D14&gt;191.99,"Dobrý",IF(D14&lt;192,"Nehodnocen")))))</f>
        <v>Nehodnocen</v>
      </c>
      <c r="B17" s="246">
        <v>2</v>
      </c>
      <c r="C17" s="247" t="b">
        <f>IF((C8="OBZ"),(Vstup!P8),IF((C8="OB1"),(Vstup!P26),IF((C8="OB2"),(Vstup!P44),IF((C8="OB3"),(Vstup!P62)))))</f>
        <v>0</v>
      </c>
      <c r="D17" s="247"/>
      <c r="E17" s="267">
        <v>0</v>
      </c>
      <c r="F17" s="248" t="b">
        <f>IF((C8="OBZ"),(Vstup!S8),IF((C8="OB1"),(Vstup!S26),IF((C8="OB2"),(Vstup!S44),IF((C8="OB3"),(Vstup!S62)))))</f>
        <v>0</v>
      </c>
      <c r="G17" s="249">
        <f>E17*F17</f>
        <v>0</v>
      </c>
      <c r="H17" s="245">
        <f t="shared" si="0"/>
        <v>0</v>
      </c>
      <c r="I17" s="213"/>
    </row>
    <row r="18" spans="1:9" ht="14.25" customHeight="1">
      <c r="A18" s="235" t="str">
        <f>IF(D14="DISK","Diskvalifikace",IF(D14&gt;255.99,"Výborný",IF(D14&gt;224.99,"Velmi dobrý",IF(D14&gt;191.99,"Dobrý",IF(D14&lt;192,"Nehodnocen")))))</f>
        <v>Nehodnocen</v>
      </c>
      <c r="B18" s="246">
        <v>3</v>
      </c>
      <c r="C18" s="250" t="b">
        <f>IF((C8="OBZ"),(Vstup!P9),IF((C8="OB1"),(Vstup!P27),IF((C8="OB2"),(Vstup!P45),IF((C8="OB3"),(Vstup!P63)))))</f>
        <v>0</v>
      </c>
      <c r="D18" s="250"/>
      <c r="E18" s="268">
        <v>0</v>
      </c>
      <c r="F18" s="248" t="b">
        <f>IF((C8="OBZ"),(Vstup!S9),IF((C8="OB1"),(Vstup!S27),IF((C8="OB2"),(Vstup!S45),IF((C8="OB3"),(Vstup!S63)))))</f>
        <v>0</v>
      </c>
      <c r="G18" s="251">
        <f>E18*F18</f>
        <v>0</v>
      </c>
      <c r="H18" s="245">
        <f t="shared" si="0"/>
        <v>0</v>
      </c>
      <c r="I18" s="213"/>
    </row>
    <row r="19" spans="1:9" ht="14.25" customHeight="1">
      <c r="A19" s="252"/>
      <c r="B19" s="246">
        <v>4</v>
      </c>
      <c r="C19" s="250" t="b">
        <f>IF((C8="OBZ"),(Vstup!P10),IF((C8="OB1"),(Vstup!P28),IF((C8="OB2"),(Vstup!P46),IF((C8="OB3"),(Vstup!P64)))))</f>
        <v>0</v>
      </c>
      <c r="D19" s="250"/>
      <c r="E19" s="268">
        <v>0</v>
      </c>
      <c r="F19" s="248" t="b">
        <f>IF((C8="OBZ"),(Vstup!S10),IF((C8="OB1"),(Vstup!S28),IF((C8="OB2"),(Vstup!S46),IF((C8="OB3"),(Vstup!S64)))))</f>
        <v>0</v>
      </c>
      <c r="G19" s="251">
        <f aca="true" t="shared" si="1" ref="G19:G24">E19*F19</f>
        <v>0</v>
      </c>
      <c r="H19" s="245">
        <f t="shared" si="0"/>
        <v>0</v>
      </c>
      <c r="I19" s="213"/>
    </row>
    <row r="20" spans="1:9" ht="14.25" customHeight="1">
      <c r="A20" s="252"/>
      <c r="B20" s="246">
        <v>5</v>
      </c>
      <c r="C20" s="250" t="b">
        <f>IF((C8="OBZ"),(Vstup!P11),IF((C8="OB1"),(Vstup!P29),IF((C8="OB2"),(Vstup!P47),IF((C8="OB3"),(Vstup!P65)))))</f>
        <v>0</v>
      </c>
      <c r="D20" s="250"/>
      <c r="E20" s="268">
        <v>0</v>
      </c>
      <c r="F20" s="248" t="b">
        <f>IF((C8="OBZ"),(Vstup!S11),IF((C8="OB1"),(Vstup!S29),IF((C8="OB2"),(Vstup!S47),IF((C8="OB3"),(Vstup!S65)))))</f>
        <v>0</v>
      </c>
      <c r="G20" s="251">
        <f t="shared" si="1"/>
        <v>0</v>
      </c>
      <c r="H20" s="245">
        <f t="shared" si="0"/>
        <v>0</v>
      </c>
      <c r="I20" s="213"/>
    </row>
    <row r="21" spans="1:9" ht="14.25" customHeight="1">
      <c r="A21" s="252"/>
      <c r="B21" s="246">
        <v>6</v>
      </c>
      <c r="C21" s="250" t="b">
        <f>IF((C8="OBZ"),(Vstup!P12),IF((C8="OB1"),(Vstup!P30),IF((C8="OB2"),(Vstup!P48),IF((C8="OB3"),(Vstup!P66)))))</f>
        <v>0</v>
      </c>
      <c r="D21" s="250"/>
      <c r="E21" s="268">
        <v>0</v>
      </c>
      <c r="F21" s="248" t="b">
        <f>IF((C8="OBZ"),(Vstup!S12),IF((C8="OB1"),(Vstup!S30),IF((C8="OB2"),(Vstup!S48),IF((C8="OB3"),(Vstup!S66)))))</f>
        <v>0</v>
      </c>
      <c r="G21" s="251">
        <f t="shared" si="1"/>
        <v>0</v>
      </c>
      <c r="H21" s="245">
        <f t="shared" si="0"/>
        <v>0</v>
      </c>
      <c r="I21" s="213"/>
    </row>
    <row r="22" spans="1:9" ht="14.25" customHeight="1">
      <c r="A22" s="252"/>
      <c r="B22" s="246">
        <v>7</v>
      </c>
      <c r="C22" s="250" t="b">
        <f>IF((C8="OBZ"),(Vstup!P13),IF((C8="OB1"),(Vstup!P31),IF((C8="OB2"),(Vstup!P49),IF((C8="OB3"),(Vstup!P67)))))</f>
        <v>0</v>
      </c>
      <c r="D22" s="250"/>
      <c r="E22" s="268">
        <v>0</v>
      </c>
      <c r="F22" s="248" t="b">
        <f>IF((C8="OBZ"),(Vstup!S13),IF((C8="OB1"),(Vstup!S31),IF((C8="OB2"),(Vstup!S49),IF((C8="OB3"),(Vstup!S67)))))</f>
        <v>0</v>
      </c>
      <c r="G22" s="251">
        <f t="shared" si="1"/>
        <v>0</v>
      </c>
      <c r="H22" s="245">
        <f t="shared" si="0"/>
        <v>0</v>
      </c>
      <c r="I22" s="213"/>
    </row>
    <row r="23" spans="1:9" ht="14.25" customHeight="1">
      <c r="A23" s="252"/>
      <c r="B23" s="246">
        <v>8</v>
      </c>
      <c r="C23" s="250" t="b">
        <f>IF((C8="OBZ"),(Vstup!P14),IF((C8="OB1"),(Vstup!P32),IF((C8="OB2"),(Vstup!P50),IF((C8="OB3"),(Vstup!P68)))))</f>
        <v>0</v>
      </c>
      <c r="D23" s="250"/>
      <c r="E23" s="268">
        <v>0</v>
      </c>
      <c r="F23" s="248" t="b">
        <f>IF((C8="OBZ"),(Vstup!S14),IF((C8="OB1"),(Vstup!S32),IF((C8="OB2"),(Vstup!S50),IF((C8="OB3"),(Vstup!S68)))))</f>
        <v>0</v>
      </c>
      <c r="G23" s="251">
        <f t="shared" si="1"/>
        <v>0</v>
      </c>
      <c r="H23" s="245">
        <f t="shared" si="0"/>
        <v>0</v>
      </c>
      <c r="I23" s="213"/>
    </row>
    <row r="24" spans="1:9" ht="14.25" customHeight="1">
      <c r="A24" s="252"/>
      <c r="B24" s="246">
        <v>9</v>
      </c>
      <c r="C24" s="250" t="b">
        <f>IF((C8="OBZ"),(Vstup!P15),IF((C8="OB1"),(Vstup!P33),IF((C8="OB2"),(Vstup!P51),IF((C8="OB3"),(Vstup!P69)))))</f>
        <v>0</v>
      </c>
      <c r="D24" s="250"/>
      <c r="E24" s="268">
        <v>0</v>
      </c>
      <c r="F24" s="248" t="b">
        <f>IF((C8="OBZ"),(Vstup!S15),IF((C8="OB1"),(Vstup!S33),IF((C8="OB2"),(Vstup!S51),IF((C8="OB3"),(Vstup!S69)))))</f>
        <v>0</v>
      </c>
      <c r="G24" s="251">
        <f t="shared" si="1"/>
        <v>0</v>
      </c>
      <c r="H24" s="245">
        <f t="shared" si="0"/>
        <v>0</v>
      </c>
      <c r="I24" s="213"/>
    </row>
    <row r="25" spans="1:9" ht="14.25" customHeight="1">
      <c r="A25" s="252"/>
      <c r="B25" s="253">
        <v>10</v>
      </c>
      <c r="C25" s="254" t="b">
        <f>IF((C8="OBZ"),(Vstup!P16),IF((C8="OB1"),(Vstup!P34),IF((C8="OB2"),(Vstup!P52),IF((C8="OB3"),(Vstup!P70)))))</f>
        <v>0</v>
      </c>
      <c r="D25" s="254"/>
      <c r="E25" s="269">
        <v>0</v>
      </c>
      <c r="F25" s="255" t="b">
        <f>IF((C8="OBZ"),(Vstup!S16),IF((C8="OB1"),(Vstup!S34),IF((C8="OB2"),(Vstup!S52),IF((C8="OB3"),(Vstup!S70)))))</f>
        <v>0</v>
      </c>
      <c r="G25" s="256">
        <f>E25*F25</f>
        <v>0</v>
      </c>
      <c r="H25" s="245">
        <f t="shared" si="0"/>
        <v>0</v>
      </c>
      <c r="I25" s="213"/>
    </row>
    <row r="26" spans="1:9" ht="12.75">
      <c r="A26" s="252"/>
      <c r="B26" s="257"/>
      <c r="C26" s="258" t="s">
        <v>82</v>
      </c>
      <c r="D26" s="258"/>
      <c r="E26" s="258"/>
      <c r="F26" s="258"/>
      <c r="G26" s="259">
        <f>SUM(G16:G25)</f>
        <v>0</v>
      </c>
      <c r="H26" s="260"/>
      <c r="I26" s="213"/>
    </row>
    <row r="27" spans="1:9" ht="12.75">
      <c r="A27" s="261"/>
      <c r="B27" s="262"/>
      <c r="C27" s="263"/>
      <c r="D27" s="263"/>
      <c r="E27" s="263"/>
      <c r="F27" s="263"/>
      <c r="G27" s="264"/>
      <c r="H27" s="265"/>
      <c r="I27" s="266"/>
    </row>
    <row r="28" spans="1:9" ht="12.75">
      <c r="A28" s="196"/>
      <c r="B28" s="197"/>
      <c r="C28" s="198"/>
      <c r="D28" s="198"/>
      <c r="E28" s="198"/>
      <c r="F28" s="198"/>
      <c r="G28" s="199"/>
      <c r="H28" s="196"/>
      <c r="I28" s="196"/>
    </row>
    <row r="29" spans="1:9" ht="12.75">
      <c r="A29" s="196"/>
      <c r="B29" s="197"/>
      <c r="C29" s="198"/>
      <c r="D29" s="198"/>
      <c r="E29" s="198"/>
      <c r="F29" s="198"/>
      <c r="G29" s="199"/>
      <c r="H29" s="196"/>
      <c r="I29" s="196"/>
    </row>
    <row r="30" spans="1:9" ht="12.75">
      <c r="A30" s="196"/>
      <c r="B30" s="197"/>
      <c r="C30" s="198"/>
      <c r="D30" s="198"/>
      <c r="E30" s="198"/>
      <c r="F30" s="198"/>
      <c r="G30" s="199"/>
      <c r="H30" s="196"/>
      <c r="I30" s="196"/>
    </row>
    <row r="31" spans="1:9" ht="12.75">
      <c r="A31" s="196"/>
      <c r="B31" s="197"/>
      <c r="C31" s="198"/>
      <c r="D31" s="198"/>
      <c r="E31" s="198"/>
      <c r="F31" s="198"/>
      <c r="G31" s="199"/>
      <c r="H31" s="196"/>
      <c r="I31" s="196"/>
    </row>
    <row r="32" spans="1:5" ht="12.75">
      <c r="A32" s="200" t="s">
        <v>141</v>
      </c>
      <c r="B32" s="201"/>
      <c r="C32" s="201"/>
      <c r="D32" s="201"/>
      <c r="E32" s="202"/>
    </row>
    <row r="35" spans="1:3" ht="12.75">
      <c r="A35" s="203" t="s">
        <v>142</v>
      </c>
      <c r="B35" s="204"/>
      <c r="C35" s="204"/>
    </row>
  </sheetData>
  <sheetProtection sheet="1"/>
  <mergeCells count="12">
    <mergeCell ref="D10:D12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</mergeCells>
  <printOptions/>
  <pageMargins left="0.7875" right="0.7875" top="0.9847222222222223" bottom="0.9840277777777777" header="0.49236111111111114" footer="0.5118055555555555"/>
  <pageSetup horizontalDpi="300" verticalDpi="300" orientation="landscape" paperSize="9"/>
  <headerFooter alignWithMargins="0">
    <oddHeader>&amp;C&amp;18Výsledkový list OBEDIENCE CZ</oddHeader>
  </headerFooter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indexed="45"/>
  </sheetPr>
  <dimension ref="A1:I35"/>
  <sheetViews>
    <sheetView showGridLines="0" workbookViewId="0" topLeftCell="A1">
      <selection activeCell="E16" sqref="E16"/>
    </sheetView>
  </sheetViews>
  <sheetFormatPr defaultColWidth="9.140625" defaultRowHeight="12.75"/>
  <cols>
    <col min="1" max="1" width="28.7109375" style="121" customWidth="1"/>
    <col min="2" max="2" width="6.00390625" style="121" customWidth="1"/>
    <col min="3" max="3" width="39.7109375" style="121" customWidth="1"/>
    <col min="4" max="4" width="15.7109375" style="121" customWidth="1"/>
    <col min="5" max="5" width="13.8515625" style="121" customWidth="1"/>
    <col min="6" max="6" width="6.421875" style="121" customWidth="1"/>
    <col min="7" max="7" width="16.421875" style="121" customWidth="1"/>
    <col min="8" max="8" width="0" style="121" hidden="1" customWidth="1"/>
    <col min="9" max="16384" width="9.140625" style="121" customWidth="1"/>
  </cols>
  <sheetData>
    <row r="1" spans="1:9" ht="12.75">
      <c r="A1" s="205" t="s">
        <v>133</v>
      </c>
      <c r="B1" s="206" t="s">
        <v>134</v>
      </c>
      <c r="C1" s="207" t="str">
        <f>+Vstup!I1</f>
        <v>Klub Obedience CZ</v>
      </c>
      <c r="D1" s="208"/>
      <c r="E1" s="208"/>
      <c r="F1" s="208"/>
      <c r="G1" s="208"/>
      <c r="H1" s="208"/>
      <c r="I1" s="209"/>
    </row>
    <row r="2" spans="1:9" ht="12.75">
      <c r="A2" s="210" t="s">
        <v>135</v>
      </c>
      <c r="B2" s="211" t="s">
        <v>134</v>
      </c>
      <c r="C2" s="212" t="str">
        <f>+Vstup!I2</f>
        <v>5.MR BO a AO</v>
      </c>
      <c r="D2" s="196"/>
      <c r="E2" s="196"/>
      <c r="F2" s="196"/>
      <c r="G2" s="196"/>
      <c r="H2" s="196"/>
      <c r="I2" s="213"/>
    </row>
    <row r="3" spans="1:9" ht="12.75">
      <c r="A3" s="210" t="s">
        <v>136</v>
      </c>
      <c r="B3" s="211" t="s">
        <v>134</v>
      </c>
      <c r="C3" s="214" t="str">
        <f>+Vstup!I3</f>
        <v>13.09.2014</v>
      </c>
      <c r="D3" s="196"/>
      <c r="E3" s="196"/>
      <c r="F3" s="196"/>
      <c r="G3" s="196"/>
      <c r="H3" s="196"/>
      <c r="I3" s="213"/>
    </row>
    <row r="4" spans="1:9" ht="12.75">
      <c r="A4" s="215"/>
      <c r="B4" s="211"/>
      <c r="C4" s="216"/>
      <c r="D4" s="196"/>
      <c r="E4" s="196"/>
      <c r="F4" s="196"/>
      <c r="G4" s="196"/>
      <c r="H4" s="196"/>
      <c r="I4" s="213"/>
    </row>
    <row r="5" spans="1:9" ht="12.75">
      <c r="A5" s="210" t="s">
        <v>137</v>
      </c>
      <c r="B5" s="211" t="s">
        <v>134</v>
      </c>
      <c r="C5" s="217">
        <f>+Vstup!B32</f>
        <v>0</v>
      </c>
      <c r="D5" s="196"/>
      <c r="E5" s="196"/>
      <c r="F5" s="196"/>
      <c r="G5" s="196"/>
      <c r="H5" s="196"/>
      <c r="I5" s="213"/>
    </row>
    <row r="6" spans="1:9" ht="12.75">
      <c r="A6" s="210" t="s">
        <v>2</v>
      </c>
      <c r="B6" s="211" t="s">
        <v>134</v>
      </c>
      <c r="C6" s="217">
        <f>+Vstup!C32</f>
        <v>0</v>
      </c>
      <c r="D6" s="196"/>
      <c r="E6" s="196"/>
      <c r="F6" s="196"/>
      <c r="G6" s="196"/>
      <c r="H6" s="196"/>
      <c r="I6" s="213"/>
    </row>
    <row r="7" spans="1:9" ht="12.75">
      <c r="A7" s="210" t="s">
        <v>3</v>
      </c>
      <c r="B7" s="211" t="s">
        <v>134</v>
      </c>
      <c r="C7" s="217">
        <f>+Vstup!D32</f>
        <v>0</v>
      </c>
      <c r="D7" s="196"/>
      <c r="E7" s="196"/>
      <c r="F7" s="196"/>
      <c r="G7" s="196"/>
      <c r="H7" s="196"/>
      <c r="I7" s="213"/>
    </row>
    <row r="8" spans="1:9" ht="12.75">
      <c r="A8" s="210" t="s">
        <v>4</v>
      </c>
      <c r="B8" s="211" t="s">
        <v>134</v>
      </c>
      <c r="C8" s="217">
        <f>+Vstup!E32</f>
        <v>0</v>
      </c>
      <c r="D8" s="196"/>
      <c r="E8" s="196"/>
      <c r="F8" s="196"/>
      <c r="G8" s="196"/>
      <c r="H8" s="196"/>
      <c r="I8" s="213"/>
    </row>
    <row r="9" spans="1:9" ht="12.75">
      <c r="A9" s="210"/>
      <c r="B9" s="218"/>
      <c r="C9" s="216"/>
      <c r="D9" s="196"/>
      <c r="E9" s="196"/>
      <c r="F9" s="196"/>
      <c r="G9" s="196"/>
      <c r="H9" s="196"/>
      <c r="I9" s="213"/>
    </row>
    <row r="10" spans="1:9" ht="41.25" customHeight="1">
      <c r="A10" s="210" t="s">
        <v>138</v>
      </c>
      <c r="B10" s="211" t="s">
        <v>134</v>
      </c>
      <c r="C10" s="214" t="str">
        <f>+Vstup!I4</f>
        <v>Rudy Cattrysse / Markéta Píšová (OBZ)</v>
      </c>
      <c r="D10" s="219" t="s">
        <v>139</v>
      </c>
      <c r="E10" s="220" t="s">
        <v>9</v>
      </c>
      <c r="F10" s="221"/>
      <c r="G10" s="222"/>
      <c r="H10" s="196"/>
      <c r="I10" s="213"/>
    </row>
    <row r="11" spans="1:9" ht="12.75">
      <c r="A11" s="210"/>
      <c r="B11" s="211"/>
      <c r="C11" s="214"/>
      <c r="D11" s="219"/>
      <c r="E11" s="223" t="s">
        <v>16</v>
      </c>
      <c r="F11" s="224"/>
      <c r="G11" s="225" t="b">
        <f>IF((C8="OBZ"),(Vstup!T2),IF((C8="OB1"),(Vstup!T20),IF((C8="OB2"),(Vstup!T38),IF((C8="OB3"),(Vstup!T56)))))</f>
        <v>0</v>
      </c>
      <c r="H11" s="226"/>
      <c r="I11" s="213"/>
    </row>
    <row r="12" spans="1:9" ht="12.75">
      <c r="A12" s="210" t="s">
        <v>140</v>
      </c>
      <c r="B12" s="211" t="s">
        <v>134</v>
      </c>
      <c r="C12" s="212" t="str">
        <f>+Vstup!I6</f>
        <v>Zuzana Coufalová / Hana Böhme (OBZ)</v>
      </c>
      <c r="D12" s="219"/>
      <c r="E12" s="223" t="s">
        <v>23</v>
      </c>
      <c r="F12" s="224"/>
      <c r="G12" s="225" t="b">
        <f>IF((C8="OBZ"),(Vstup!T3),IF((C8="OB1"),(Vstup!T21),IF((C8="OB2"),(Vstup!T39),IF((C8="OB3"),(Vstup!T57)))))</f>
        <v>0</v>
      </c>
      <c r="H12" s="196"/>
      <c r="I12" s="213"/>
    </row>
    <row r="13" spans="1:9" ht="12.75">
      <c r="A13" s="210"/>
      <c r="B13" s="211"/>
      <c r="C13" s="212"/>
      <c r="D13" s="157">
        <v>0</v>
      </c>
      <c r="E13" s="227" t="s">
        <v>30</v>
      </c>
      <c r="F13" s="228"/>
      <c r="G13" s="225" t="b">
        <f>IF((C8="OBZ"),(Vstup!T4),IF((C8="OB1"),(Vstup!T22),IF((C8="OB2"),(Vstup!T40),IF((C8="OB3"),(Vstup!T58)))))</f>
        <v>0</v>
      </c>
      <c r="H13" s="196"/>
      <c r="I13" s="213"/>
    </row>
    <row r="14" spans="1:9" ht="20.25" customHeight="1">
      <c r="A14" s="229"/>
      <c r="B14" s="230"/>
      <c r="C14" s="212"/>
      <c r="D14" s="231">
        <f>IF(D13="DISK","DISK",(+G26+D13))</f>
        <v>0</v>
      </c>
      <c r="E14" s="232" t="s">
        <v>34</v>
      </c>
      <c r="F14" s="233"/>
      <c r="G14" s="234" t="b">
        <f>IF((C8)="OBZ",(A15),IF((C8)="OB1",(A16),IF((C8)="OB2",(A17),IF((C8)="OB3",(A18)))))</f>
        <v>0</v>
      </c>
      <c r="H14" s="196"/>
      <c r="I14" s="213"/>
    </row>
    <row r="15" spans="1:9" ht="12.75">
      <c r="A15" s="235" t="str">
        <f>IF(D14="DISK","Diskvalifikace",IF(D14&gt;223.99,"Výborný",IF(D14&gt;195.99,"Velmi dobrý",IF(D14&gt;139.99,"Dobrý",IF(D14&lt;140,"Nehodnocen")))))</f>
        <v>Nehodnocen</v>
      </c>
      <c r="B15" s="236" t="s">
        <v>39</v>
      </c>
      <c r="C15" s="237" t="s">
        <v>40</v>
      </c>
      <c r="D15" s="237"/>
      <c r="E15" s="238" t="s">
        <v>41</v>
      </c>
      <c r="F15" s="239" t="s">
        <v>42</v>
      </c>
      <c r="G15" s="240" t="s">
        <v>43</v>
      </c>
      <c r="H15" s="196"/>
      <c r="I15" s="213"/>
    </row>
    <row r="16" spans="1:9" ht="14.25" customHeight="1">
      <c r="A16" s="235" t="str">
        <f>IF(D14="DISK","Diskvalifikace",IF(D14&gt;223.99,"Výborný",IF(D14&gt;195.99,"Velmi dobrý",IF(D14&gt;139.99,"Dobrý",IF(D14&lt;140,"Nehodnocen")))))</f>
        <v>Nehodnocen</v>
      </c>
      <c r="B16" s="241">
        <v>1</v>
      </c>
      <c r="C16" s="242" t="b">
        <f>IF((C8="OBZ"),(Vstup!P7),IF((C8="OB1"),(Vstup!P25),IF((C8="OB2"),(Vstup!P43),IF((C8="OB3"),(Vstup!P61)))))</f>
        <v>0</v>
      </c>
      <c r="D16" s="242"/>
      <c r="E16" s="183">
        <v>0</v>
      </c>
      <c r="F16" s="243" t="b">
        <f>IF((C8="OBZ"),(Vstup!S7),IF((C8="OB1"),(Vstup!S25),IF((C8="OB2"),(Vstup!S43),IF((C8="OB3"),(Vstup!S61)))))</f>
        <v>0</v>
      </c>
      <c r="G16" s="244">
        <f>E16*F16</f>
        <v>0</v>
      </c>
      <c r="H16" s="245">
        <f aca="true" t="shared" si="0" ref="H16:H25">IF(D16=0,E16*2,D16+E16)/2</f>
        <v>0</v>
      </c>
      <c r="I16" s="213"/>
    </row>
    <row r="17" spans="1:9" ht="14.25" customHeight="1">
      <c r="A17" s="235" t="str">
        <f>IF(D14="DISK","Diskvalifikace",IF(D14&gt;255.99,"Výborný",IF(D14&gt;224.99,"Velmi dobrý",IF(D14&gt;191.99,"Dobrý",IF(D14&lt;192,"Nehodnocen")))))</f>
        <v>Nehodnocen</v>
      </c>
      <c r="B17" s="246">
        <v>2</v>
      </c>
      <c r="C17" s="247" t="b">
        <f>IF((C8="OBZ"),(Vstup!P8),IF((C8="OB1"),(Vstup!P26),IF((C8="OB2"),(Vstup!P44),IF((C8="OB3"),(Vstup!P62)))))</f>
        <v>0</v>
      </c>
      <c r="D17" s="247"/>
      <c r="E17" s="267">
        <v>0</v>
      </c>
      <c r="F17" s="248" t="b">
        <f>IF((C8="OBZ"),(Vstup!S8),IF((C8="OB1"),(Vstup!S26),IF((C8="OB2"),(Vstup!S44),IF((C8="OB3"),(Vstup!S62)))))</f>
        <v>0</v>
      </c>
      <c r="G17" s="249">
        <f>E17*F17</f>
        <v>0</v>
      </c>
      <c r="H17" s="245">
        <f t="shared" si="0"/>
        <v>0</v>
      </c>
      <c r="I17" s="213"/>
    </row>
    <row r="18" spans="1:9" ht="14.25" customHeight="1">
      <c r="A18" s="235" t="str">
        <f>IF(D14="DISK","Diskvalifikace",IF(D14&gt;255.99,"Výborný",IF(D14&gt;224.99,"Velmi dobrý",IF(D14&gt;191.99,"Dobrý",IF(D14&lt;192,"Nehodnocen")))))</f>
        <v>Nehodnocen</v>
      </c>
      <c r="B18" s="246">
        <v>3</v>
      </c>
      <c r="C18" s="250" t="b">
        <f>IF((C8="OBZ"),(Vstup!P9),IF((C8="OB1"),(Vstup!P27),IF((C8="OB2"),(Vstup!P45),IF((C8="OB3"),(Vstup!P63)))))</f>
        <v>0</v>
      </c>
      <c r="D18" s="250"/>
      <c r="E18" s="268">
        <v>0</v>
      </c>
      <c r="F18" s="248" t="b">
        <f>IF((C8="OBZ"),(Vstup!S9),IF((C8="OB1"),(Vstup!S27),IF((C8="OB2"),(Vstup!S45),IF((C8="OB3"),(Vstup!S63)))))</f>
        <v>0</v>
      </c>
      <c r="G18" s="251">
        <f>E18*F18</f>
        <v>0</v>
      </c>
      <c r="H18" s="245">
        <f t="shared" si="0"/>
        <v>0</v>
      </c>
      <c r="I18" s="213"/>
    </row>
    <row r="19" spans="1:9" ht="14.25" customHeight="1">
      <c r="A19" s="252"/>
      <c r="B19" s="246">
        <v>4</v>
      </c>
      <c r="C19" s="250" t="b">
        <f>IF((C8="OBZ"),(Vstup!P10),IF((C8="OB1"),(Vstup!P28),IF((C8="OB2"),(Vstup!P46),IF((C8="OB3"),(Vstup!P64)))))</f>
        <v>0</v>
      </c>
      <c r="D19" s="250"/>
      <c r="E19" s="268">
        <v>0</v>
      </c>
      <c r="F19" s="248" t="b">
        <f>IF((C8="OBZ"),(Vstup!S10),IF((C8="OB1"),(Vstup!S28),IF((C8="OB2"),(Vstup!S46),IF((C8="OB3"),(Vstup!S64)))))</f>
        <v>0</v>
      </c>
      <c r="G19" s="251">
        <f aca="true" t="shared" si="1" ref="G19:G24">E19*F19</f>
        <v>0</v>
      </c>
      <c r="H19" s="245">
        <f t="shared" si="0"/>
        <v>0</v>
      </c>
      <c r="I19" s="213"/>
    </row>
    <row r="20" spans="1:9" ht="14.25" customHeight="1">
      <c r="A20" s="252"/>
      <c r="B20" s="246">
        <v>5</v>
      </c>
      <c r="C20" s="250" t="b">
        <f>IF((C8="OBZ"),(Vstup!P11),IF((C8="OB1"),(Vstup!P29),IF((C8="OB2"),(Vstup!P47),IF((C8="OB3"),(Vstup!P65)))))</f>
        <v>0</v>
      </c>
      <c r="D20" s="250"/>
      <c r="E20" s="268">
        <v>0</v>
      </c>
      <c r="F20" s="248" t="b">
        <f>IF((C8="OBZ"),(Vstup!S11),IF((C8="OB1"),(Vstup!S29),IF((C8="OB2"),(Vstup!S47),IF((C8="OB3"),(Vstup!S65)))))</f>
        <v>0</v>
      </c>
      <c r="G20" s="251">
        <f t="shared" si="1"/>
        <v>0</v>
      </c>
      <c r="H20" s="245">
        <f t="shared" si="0"/>
        <v>0</v>
      </c>
      <c r="I20" s="213"/>
    </row>
    <row r="21" spans="1:9" ht="14.25" customHeight="1">
      <c r="A21" s="252"/>
      <c r="B21" s="246">
        <v>6</v>
      </c>
      <c r="C21" s="250" t="b">
        <f>IF((C8="OBZ"),(Vstup!P12),IF((C8="OB1"),(Vstup!P30),IF((C8="OB2"),(Vstup!P48),IF((C8="OB3"),(Vstup!P66)))))</f>
        <v>0</v>
      </c>
      <c r="D21" s="250"/>
      <c r="E21" s="268">
        <v>0</v>
      </c>
      <c r="F21" s="248" t="b">
        <f>IF((C8="OBZ"),(Vstup!S12),IF((C8="OB1"),(Vstup!S30),IF((C8="OB2"),(Vstup!S48),IF((C8="OB3"),(Vstup!S66)))))</f>
        <v>0</v>
      </c>
      <c r="G21" s="251">
        <f t="shared" si="1"/>
        <v>0</v>
      </c>
      <c r="H21" s="245">
        <f t="shared" si="0"/>
        <v>0</v>
      </c>
      <c r="I21" s="213"/>
    </row>
    <row r="22" spans="1:9" ht="14.25" customHeight="1">
      <c r="A22" s="252"/>
      <c r="B22" s="246">
        <v>7</v>
      </c>
      <c r="C22" s="250" t="b">
        <f>IF((C8="OBZ"),(Vstup!P13),IF((C8="OB1"),(Vstup!P31),IF((C8="OB2"),(Vstup!P49),IF((C8="OB3"),(Vstup!P67)))))</f>
        <v>0</v>
      </c>
      <c r="D22" s="250"/>
      <c r="E22" s="268">
        <v>0</v>
      </c>
      <c r="F22" s="248" t="b">
        <f>IF((C8="OBZ"),(Vstup!S13),IF((C8="OB1"),(Vstup!S31),IF((C8="OB2"),(Vstup!S49),IF((C8="OB3"),(Vstup!S67)))))</f>
        <v>0</v>
      </c>
      <c r="G22" s="251">
        <f t="shared" si="1"/>
        <v>0</v>
      </c>
      <c r="H22" s="245">
        <f t="shared" si="0"/>
        <v>0</v>
      </c>
      <c r="I22" s="213"/>
    </row>
    <row r="23" spans="1:9" ht="14.25" customHeight="1">
      <c r="A23" s="252"/>
      <c r="B23" s="246">
        <v>8</v>
      </c>
      <c r="C23" s="250" t="b">
        <f>IF((C8="OBZ"),(Vstup!P14),IF((C8="OB1"),(Vstup!P32),IF((C8="OB2"),(Vstup!P50),IF((C8="OB3"),(Vstup!P68)))))</f>
        <v>0</v>
      </c>
      <c r="D23" s="250"/>
      <c r="E23" s="268">
        <v>0</v>
      </c>
      <c r="F23" s="248" t="b">
        <f>IF((C8="OBZ"),(Vstup!S14),IF((C8="OB1"),(Vstup!S32),IF((C8="OB2"),(Vstup!S50),IF((C8="OB3"),(Vstup!S68)))))</f>
        <v>0</v>
      </c>
      <c r="G23" s="251">
        <f t="shared" si="1"/>
        <v>0</v>
      </c>
      <c r="H23" s="245">
        <f t="shared" si="0"/>
        <v>0</v>
      </c>
      <c r="I23" s="213"/>
    </row>
    <row r="24" spans="1:9" ht="14.25" customHeight="1">
      <c r="A24" s="252"/>
      <c r="B24" s="246">
        <v>9</v>
      </c>
      <c r="C24" s="250" t="b">
        <f>IF((C8="OBZ"),(Vstup!P15),IF((C8="OB1"),(Vstup!P33),IF((C8="OB2"),(Vstup!P51),IF((C8="OB3"),(Vstup!P69)))))</f>
        <v>0</v>
      </c>
      <c r="D24" s="250"/>
      <c r="E24" s="268">
        <v>0</v>
      </c>
      <c r="F24" s="248" t="b">
        <f>IF((C8="OBZ"),(Vstup!S15),IF((C8="OB1"),(Vstup!S33),IF((C8="OB2"),(Vstup!S51),IF((C8="OB3"),(Vstup!S69)))))</f>
        <v>0</v>
      </c>
      <c r="G24" s="251">
        <f t="shared" si="1"/>
        <v>0</v>
      </c>
      <c r="H24" s="245">
        <f t="shared" si="0"/>
        <v>0</v>
      </c>
      <c r="I24" s="213"/>
    </row>
    <row r="25" spans="1:9" ht="14.25" customHeight="1">
      <c r="A25" s="252"/>
      <c r="B25" s="253">
        <v>10</v>
      </c>
      <c r="C25" s="254" t="b">
        <f>IF((C8="OBZ"),(Vstup!P16),IF((C8="OB1"),(Vstup!P34),IF((C8="OB2"),(Vstup!P52),IF((C8="OB3"),(Vstup!P70)))))</f>
        <v>0</v>
      </c>
      <c r="D25" s="254"/>
      <c r="E25" s="269">
        <v>0</v>
      </c>
      <c r="F25" s="255" t="b">
        <f>IF((C8="OBZ"),(Vstup!S16),IF((C8="OB1"),(Vstup!S34),IF((C8="OB2"),(Vstup!S52),IF((C8="OB3"),(Vstup!S70)))))</f>
        <v>0</v>
      </c>
      <c r="G25" s="256">
        <f>E25*F25</f>
        <v>0</v>
      </c>
      <c r="H25" s="245">
        <f t="shared" si="0"/>
        <v>0</v>
      </c>
      <c r="I25" s="213"/>
    </row>
    <row r="26" spans="1:9" ht="12.75">
      <c r="A26" s="252"/>
      <c r="B26" s="257"/>
      <c r="C26" s="258" t="s">
        <v>82</v>
      </c>
      <c r="D26" s="258"/>
      <c r="E26" s="258"/>
      <c r="F26" s="258"/>
      <c r="G26" s="259">
        <f>SUM(G16:G25)</f>
        <v>0</v>
      </c>
      <c r="H26" s="260"/>
      <c r="I26" s="213"/>
    </row>
    <row r="27" spans="1:9" ht="12.75">
      <c r="A27" s="261"/>
      <c r="B27" s="262"/>
      <c r="C27" s="263"/>
      <c r="D27" s="263"/>
      <c r="E27" s="263"/>
      <c r="F27" s="263"/>
      <c r="G27" s="264"/>
      <c r="H27" s="265"/>
      <c r="I27" s="266"/>
    </row>
    <row r="28" spans="1:9" ht="12.75">
      <c r="A28" s="196"/>
      <c r="B28" s="197"/>
      <c r="C28" s="198"/>
      <c r="D28" s="198"/>
      <c r="E28" s="198"/>
      <c r="F28" s="198"/>
      <c r="G28" s="199"/>
      <c r="H28" s="196"/>
      <c r="I28" s="196"/>
    </row>
    <row r="29" spans="1:9" ht="12.75">
      <c r="A29" s="196"/>
      <c r="B29" s="197"/>
      <c r="C29" s="198"/>
      <c r="D29" s="198"/>
      <c r="E29" s="198"/>
      <c r="F29" s="198"/>
      <c r="G29" s="199"/>
      <c r="H29" s="196"/>
      <c r="I29" s="196"/>
    </row>
    <row r="30" spans="1:9" ht="12.75">
      <c r="A30" s="196"/>
      <c r="B30" s="197"/>
      <c r="C30" s="198"/>
      <c r="D30" s="198"/>
      <c r="E30" s="198"/>
      <c r="F30" s="198"/>
      <c r="G30" s="199"/>
      <c r="H30" s="196"/>
      <c r="I30" s="196"/>
    </row>
    <row r="31" spans="1:9" ht="12.75">
      <c r="A31" s="196"/>
      <c r="B31" s="197"/>
      <c r="C31" s="198"/>
      <c r="D31" s="198"/>
      <c r="E31" s="198"/>
      <c r="F31" s="198"/>
      <c r="G31" s="199"/>
      <c r="H31" s="196"/>
      <c r="I31" s="196"/>
    </row>
    <row r="32" spans="1:5" ht="12.75">
      <c r="A32" s="200" t="s">
        <v>141</v>
      </c>
      <c r="B32" s="201"/>
      <c r="C32" s="201"/>
      <c r="D32" s="201"/>
      <c r="E32" s="202"/>
    </row>
    <row r="35" spans="1:3" ht="12.75">
      <c r="A35" s="203" t="s">
        <v>142</v>
      </c>
      <c r="B35" s="204"/>
      <c r="C35" s="204"/>
    </row>
  </sheetData>
  <sheetProtection sheet="1"/>
  <mergeCells count="12">
    <mergeCell ref="D10:D12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</mergeCells>
  <printOptions/>
  <pageMargins left="0.7875" right="0.7875" top="0.9847222222222223" bottom="0.9840277777777777" header="0.49236111111111114" footer="0.5118055555555555"/>
  <pageSetup horizontalDpi="300" verticalDpi="300" orientation="landscape" paperSize="9"/>
  <headerFooter alignWithMargins="0">
    <oddHeader>&amp;C&amp;18Výsledkový list OBEDIENCE CZ</oddHeader>
  </headerFooter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indexed="45"/>
  </sheetPr>
  <dimension ref="A1:I35"/>
  <sheetViews>
    <sheetView showGridLines="0" workbookViewId="0" topLeftCell="A1">
      <selection activeCell="C8" sqref="C8"/>
    </sheetView>
  </sheetViews>
  <sheetFormatPr defaultColWidth="9.140625" defaultRowHeight="12.75"/>
  <cols>
    <col min="1" max="1" width="28.7109375" style="121" customWidth="1"/>
    <col min="2" max="2" width="6.00390625" style="121" customWidth="1"/>
    <col min="3" max="3" width="39.7109375" style="121" customWidth="1"/>
    <col min="4" max="4" width="15.7109375" style="121" customWidth="1"/>
    <col min="5" max="5" width="13.8515625" style="121" customWidth="1"/>
    <col min="6" max="6" width="6.421875" style="121" customWidth="1"/>
    <col min="7" max="7" width="16.421875" style="121" customWidth="1"/>
    <col min="8" max="8" width="0" style="121" hidden="1" customWidth="1"/>
    <col min="9" max="16384" width="9.140625" style="121" customWidth="1"/>
  </cols>
  <sheetData>
    <row r="1" spans="1:9" ht="12.75">
      <c r="A1" s="205" t="s">
        <v>133</v>
      </c>
      <c r="B1" s="206" t="s">
        <v>134</v>
      </c>
      <c r="C1" s="207" t="str">
        <f>+Vstup!I1</f>
        <v>Klub Obedience CZ</v>
      </c>
      <c r="D1" s="208"/>
      <c r="E1" s="208"/>
      <c r="F1" s="208"/>
      <c r="G1" s="208"/>
      <c r="H1" s="208"/>
      <c r="I1" s="209"/>
    </row>
    <row r="2" spans="1:9" ht="12.75">
      <c r="A2" s="210" t="s">
        <v>135</v>
      </c>
      <c r="B2" s="211" t="s">
        <v>134</v>
      </c>
      <c r="C2" s="212" t="str">
        <f>+Vstup!I2</f>
        <v>5.MR BO a AO</v>
      </c>
      <c r="D2" s="196"/>
      <c r="E2" s="196"/>
      <c r="F2" s="196"/>
      <c r="G2" s="196"/>
      <c r="H2" s="196"/>
      <c r="I2" s="213"/>
    </row>
    <row r="3" spans="1:9" ht="12.75">
      <c r="A3" s="210" t="s">
        <v>136</v>
      </c>
      <c r="B3" s="211" t="s">
        <v>134</v>
      </c>
      <c r="C3" s="214" t="str">
        <f>+Vstup!I3</f>
        <v>13.09.2014</v>
      </c>
      <c r="D3" s="196"/>
      <c r="E3" s="196"/>
      <c r="F3" s="196"/>
      <c r="G3" s="196"/>
      <c r="H3" s="196"/>
      <c r="I3" s="213"/>
    </row>
    <row r="4" spans="1:9" ht="12.75">
      <c r="A4" s="215"/>
      <c r="B4" s="211"/>
      <c r="C4" s="216"/>
      <c r="D4" s="196"/>
      <c r="E4" s="196"/>
      <c r="F4" s="196"/>
      <c r="G4" s="196"/>
      <c r="H4" s="196"/>
      <c r="I4" s="213"/>
    </row>
    <row r="5" spans="1:9" ht="12.75">
      <c r="A5" s="210" t="s">
        <v>137</v>
      </c>
      <c r="B5" s="211" t="s">
        <v>134</v>
      </c>
      <c r="C5" s="217">
        <f>+Vstup!B33</f>
        <v>0</v>
      </c>
      <c r="D5" s="196"/>
      <c r="E5" s="196"/>
      <c r="F5" s="196"/>
      <c r="G5" s="196"/>
      <c r="H5" s="196"/>
      <c r="I5" s="213"/>
    </row>
    <row r="6" spans="1:9" ht="12.75">
      <c r="A6" s="210" t="s">
        <v>2</v>
      </c>
      <c r="B6" s="211" t="s">
        <v>134</v>
      </c>
      <c r="C6" s="217">
        <f>+Vstup!C33</f>
        <v>0</v>
      </c>
      <c r="D6" s="196"/>
      <c r="E6" s="196"/>
      <c r="F6" s="196"/>
      <c r="G6" s="196"/>
      <c r="H6" s="196"/>
      <c r="I6" s="213"/>
    </row>
    <row r="7" spans="1:9" ht="12.75">
      <c r="A7" s="210" t="s">
        <v>3</v>
      </c>
      <c r="B7" s="211" t="s">
        <v>134</v>
      </c>
      <c r="C7" s="217">
        <f>+Vstup!D33</f>
        <v>0</v>
      </c>
      <c r="D7" s="196"/>
      <c r="E7" s="196"/>
      <c r="F7" s="196"/>
      <c r="G7" s="196"/>
      <c r="H7" s="196"/>
      <c r="I7" s="213"/>
    </row>
    <row r="8" spans="1:9" ht="12.75">
      <c r="A8" s="210" t="s">
        <v>4</v>
      </c>
      <c r="B8" s="211" t="s">
        <v>134</v>
      </c>
      <c r="C8" s="217">
        <f>+Vstup!E33</f>
        <v>0</v>
      </c>
      <c r="D8" s="196"/>
      <c r="E8" s="196"/>
      <c r="F8" s="196"/>
      <c r="G8" s="196"/>
      <c r="H8" s="196"/>
      <c r="I8" s="213"/>
    </row>
    <row r="9" spans="1:9" ht="12.75">
      <c r="A9" s="210"/>
      <c r="B9" s="218"/>
      <c r="C9" s="216"/>
      <c r="D9" s="196"/>
      <c r="E9" s="196"/>
      <c r="F9" s="196"/>
      <c r="G9" s="196"/>
      <c r="H9" s="196"/>
      <c r="I9" s="213"/>
    </row>
    <row r="10" spans="1:9" ht="41.25" customHeight="1">
      <c r="A10" s="210" t="s">
        <v>138</v>
      </c>
      <c r="B10" s="211" t="s">
        <v>134</v>
      </c>
      <c r="C10" s="214" t="str">
        <f>+Vstup!I4</f>
        <v>Rudy Cattrysse / Markéta Píšová (OBZ)</v>
      </c>
      <c r="D10" s="219" t="s">
        <v>139</v>
      </c>
      <c r="E10" s="220" t="s">
        <v>9</v>
      </c>
      <c r="F10" s="221"/>
      <c r="G10" s="222"/>
      <c r="H10" s="196"/>
      <c r="I10" s="213"/>
    </row>
    <row r="11" spans="1:9" ht="12.75">
      <c r="A11" s="210"/>
      <c r="B11" s="211"/>
      <c r="C11" s="214"/>
      <c r="D11" s="219"/>
      <c r="E11" s="223" t="s">
        <v>16</v>
      </c>
      <c r="F11" s="224"/>
      <c r="G11" s="225" t="b">
        <f>IF((C8="OBZ"),(Vstup!T2),IF((C8="OB1"),(Vstup!T20),IF((C8="OB2"),(Vstup!T38),IF((C8="OB3"),(Vstup!T56)))))</f>
        <v>0</v>
      </c>
      <c r="H11" s="226"/>
      <c r="I11" s="213"/>
    </row>
    <row r="12" spans="1:9" ht="12.75">
      <c r="A12" s="210" t="s">
        <v>140</v>
      </c>
      <c r="B12" s="211" t="s">
        <v>134</v>
      </c>
      <c r="C12" s="212" t="str">
        <f>+Vstup!I6</f>
        <v>Zuzana Coufalová / Hana Böhme (OBZ)</v>
      </c>
      <c r="D12" s="219"/>
      <c r="E12" s="223" t="s">
        <v>23</v>
      </c>
      <c r="F12" s="224"/>
      <c r="G12" s="225" t="b">
        <f>IF((C8="OBZ"),(Vstup!T3),IF((C8="OB1"),(Vstup!T21),IF((C8="OB2"),(Vstup!T39),IF((C8="OB3"),(Vstup!T57)))))</f>
        <v>0</v>
      </c>
      <c r="H12" s="196"/>
      <c r="I12" s="213"/>
    </row>
    <row r="13" spans="1:9" ht="12.75">
      <c r="A13" s="210"/>
      <c r="B13" s="211"/>
      <c r="C13" s="212"/>
      <c r="D13" s="157">
        <v>0</v>
      </c>
      <c r="E13" s="227" t="s">
        <v>30</v>
      </c>
      <c r="F13" s="228"/>
      <c r="G13" s="225" t="b">
        <f>IF((C8="OBZ"),(Vstup!T4),IF((C8="OB1"),(Vstup!T22),IF((C8="OB2"),(Vstup!T40),IF((C8="OB3"),(Vstup!T58)))))</f>
        <v>0</v>
      </c>
      <c r="H13" s="196"/>
      <c r="I13" s="213"/>
    </row>
    <row r="14" spans="1:9" ht="20.25" customHeight="1">
      <c r="A14" s="229"/>
      <c r="B14" s="230"/>
      <c r="C14" s="212"/>
      <c r="D14" s="231">
        <f>IF(D13="DISK","DISK",(+G26+D13))</f>
        <v>0</v>
      </c>
      <c r="E14" s="232" t="s">
        <v>34</v>
      </c>
      <c r="F14" s="233"/>
      <c r="G14" s="234" t="b">
        <f>IF((C8)="OBZ",(A15),IF((C8)="OB1",(A16),IF((C8)="OB2",(A17),IF((C8)="OB3",(A18)))))</f>
        <v>0</v>
      </c>
      <c r="H14" s="196"/>
      <c r="I14" s="213"/>
    </row>
    <row r="15" spans="1:9" ht="12.75">
      <c r="A15" s="235" t="str">
        <f>IF(D14="DISK","Diskvalifikace",IF(D14&gt;223.99,"Výborný",IF(D14&gt;195.99,"Velmi dobrý",IF(D14&gt;139.99,"Dobrý",IF(D14&lt;140,"Nehodnocen")))))</f>
        <v>Nehodnocen</v>
      </c>
      <c r="B15" s="236" t="s">
        <v>39</v>
      </c>
      <c r="C15" s="237" t="s">
        <v>40</v>
      </c>
      <c r="D15" s="237"/>
      <c r="E15" s="238" t="s">
        <v>41</v>
      </c>
      <c r="F15" s="239" t="s">
        <v>42</v>
      </c>
      <c r="G15" s="240" t="s">
        <v>43</v>
      </c>
      <c r="H15" s="196"/>
      <c r="I15" s="213"/>
    </row>
    <row r="16" spans="1:9" ht="14.25" customHeight="1">
      <c r="A16" s="235" t="str">
        <f>IF(D14="DISK","Diskvalifikace",IF(D14&gt;223.99,"Výborný",IF(D14&gt;195.99,"Velmi dobrý",IF(D14&gt;139.99,"Dobrý",IF(D14&lt;140,"Nehodnocen")))))</f>
        <v>Nehodnocen</v>
      </c>
      <c r="B16" s="241">
        <v>1</v>
      </c>
      <c r="C16" s="242" t="b">
        <f>IF((C8="OBZ"),(Vstup!P7),IF((C8="OB1"),(Vstup!P25),IF((C8="OB2"),(Vstup!P43),IF((C8="OB3"),(Vstup!P61)))))</f>
        <v>0</v>
      </c>
      <c r="D16" s="242"/>
      <c r="E16" s="183">
        <v>0</v>
      </c>
      <c r="F16" s="243" t="b">
        <f>IF((C8="OBZ"),(Vstup!S7),IF((C8="OB1"),(Vstup!S25),IF((C8="OB2"),(Vstup!S43),IF((C8="OB3"),(Vstup!S61)))))</f>
        <v>0</v>
      </c>
      <c r="G16" s="244">
        <f>E16*F16</f>
        <v>0</v>
      </c>
      <c r="H16" s="245">
        <f aca="true" t="shared" si="0" ref="H16:H25">IF(D16=0,E16*2,D16+E16)/2</f>
        <v>0</v>
      </c>
      <c r="I16" s="213"/>
    </row>
    <row r="17" spans="1:9" ht="14.25" customHeight="1">
      <c r="A17" s="235" t="str">
        <f>IF(D14="DISK","Diskvalifikace",IF(D14&gt;255.99,"Výborný",IF(D14&gt;224.99,"Velmi dobrý",IF(D14&gt;191.99,"Dobrý",IF(D14&lt;192,"Nehodnocen")))))</f>
        <v>Nehodnocen</v>
      </c>
      <c r="B17" s="246">
        <v>2</v>
      </c>
      <c r="C17" s="247" t="b">
        <f>IF((C8="OBZ"),(Vstup!P8),IF((C8="OB1"),(Vstup!P26),IF((C8="OB2"),(Vstup!P44),IF((C8="OB3"),(Vstup!P62)))))</f>
        <v>0</v>
      </c>
      <c r="D17" s="247"/>
      <c r="E17" s="267">
        <v>0</v>
      </c>
      <c r="F17" s="248" t="b">
        <f>IF((C8="OBZ"),(Vstup!S8),IF((C8="OB1"),(Vstup!S26),IF((C8="OB2"),(Vstup!S44),IF((C8="OB3"),(Vstup!S62)))))</f>
        <v>0</v>
      </c>
      <c r="G17" s="249">
        <f>E17*F17</f>
        <v>0</v>
      </c>
      <c r="H17" s="245">
        <f t="shared" si="0"/>
        <v>0</v>
      </c>
      <c r="I17" s="213"/>
    </row>
    <row r="18" spans="1:9" ht="14.25" customHeight="1">
      <c r="A18" s="235" t="str">
        <f>IF(D14="DISK","Diskvalifikace",IF(D14&gt;255.99,"Výborný",IF(D14&gt;224.99,"Velmi dobrý",IF(D14&gt;191.99,"Dobrý",IF(D14&lt;192,"Nehodnocen")))))</f>
        <v>Nehodnocen</v>
      </c>
      <c r="B18" s="246">
        <v>3</v>
      </c>
      <c r="C18" s="250" t="b">
        <f>IF((C8="OBZ"),(Vstup!P9),IF((C8="OB1"),(Vstup!P27),IF((C8="OB2"),(Vstup!P45),IF((C8="OB3"),(Vstup!P63)))))</f>
        <v>0</v>
      </c>
      <c r="D18" s="250"/>
      <c r="E18" s="268">
        <v>0</v>
      </c>
      <c r="F18" s="248" t="b">
        <f>IF((C8="OBZ"),(Vstup!S9),IF((C8="OB1"),(Vstup!S27),IF((C8="OB2"),(Vstup!S45),IF((C8="OB3"),(Vstup!S63)))))</f>
        <v>0</v>
      </c>
      <c r="G18" s="251">
        <f>E18*F18</f>
        <v>0</v>
      </c>
      <c r="H18" s="245">
        <f t="shared" si="0"/>
        <v>0</v>
      </c>
      <c r="I18" s="213"/>
    </row>
    <row r="19" spans="1:9" ht="14.25" customHeight="1">
      <c r="A19" s="252"/>
      <c r="B19" s="246">
        <v>4</v>
      </c>
      <c r="C19" s="250" t="b">
        <f>IF((C8="OBZ"),(Vstup!P10),IF((C8="OB1"),(Vstup!P28),IF((C8="OB2"),(Vstup!P46),IF((C8="OB3"),(Vstup!P64)))))</f>
        <v>0</v>
      </c>
      <c r="D19" s="250"/>
      <c r="E19" s="268">
        <v>0</v>
      </c>
      <c r="F19" s="248" t="b">
        <f>IF((C8="OBZ"),(Vstup!S10),IF((C8="OB1"),(Vstup!S28),IF((C8="OB2"),(Vstup!S46),IF((C8="OB3"),(Vstup!S64)))))</f>
        <v>0</v>
      </c>
      <c r="G19" s="251">
        <f aca="true" t="shared" si="1" ref="G19:G24">E19*F19</f>
        <v>0</v>
      </c>
      <c r="H19" s="245">
        <f t="shared" si="0"/>
        <v>0</v>
      </c>
      <c r="I19" s="213"/>
    </row>
    <row r="20" spans="1:9" ht="14.25" customHeight="1">
      <c r="A20" s="252"/>
      <c r="B20" s="246">
        <v>5</v>
      </c>
      <c r="C20" s="250" t="b">
        <f>IF((C8="OBZ"),(Vstup!P11),IF((C8="OB1"),(Vstup!P29),IF((C8="OB2"),(Vstup!P47),IF((C8="OB3"),(Vstup!P65)))))</f>
        <v>0</v>
      </c>
      <c r="D20" s="250"/>
      <c r="E20" s="268">
        <v>0</v>
      </c>
      <c r="F20" s="248" t="b">
        <f>IF((C8="OBZ"),(Vstup!S11),IF((C8="OB1"),(Vstup!S29),IF((C8="OB2"),(Vstup!S47),IF((C8="OB3"),(Vstup!S65)))))</f>
        <v>0</v>
      </c>
      <c r="G20" s="251">
        <f t="shared" si="1"/>
        <v>0</v>
      </c>
      <c r="H20" s="245">
        <f t="shared" si="0"/>
        <v>0</v>
      </c>
      <c r="I20" s="213"/>
    </row>
    <row r="21" spans="1:9" ht="14.25" customHeight="1">
      <c r="A21" s="252"/>
      <c r="B21" s="246">
        <v>6</v>
      </c>
      <c r="C21" s="250" t="b">
        <f>IF((C8="OBZ"),(Vstup!P12),IF((C8="OB1"),(Vstup!P30),IF((C8="OB2"),(Vstup!P48),IF((C8="OB3"),(Vstup!P66)))))</f>
        <v>0</v>
      </c>
      <c r="D21" s="250"/>
      <c r="E21" s="268">
        <v>0</v>
      </c>
      <c r="F21" s="248" t="b">
        <f>IF((C8="OBZ"),(Vstup!S12),IF((C8="OB1"),(Vstup!S30),IF((C8="OB2"),(Vstup!S48),IF((C8="OB3"),(Vstup!S66)))))</f>
        <v>0</v>
      </c>
      <c r="G21" s="251">
        <f t="shared" si="1"/>
        <v>0</v>
      </c>
      <c r="H21" s="245">
        <f t="shared" si="0"/>
        <v>0</v>
      </c>
      <c r="I21" s="213"/>
    </row>
    <row r="22" spans="1:9" ht="14.25" customHeight="1">
      <c r="A22" s="252"/>
      <c r="B22" s="246">
        <v>7</v>
      </c>
      <c r="C22" s="250" t="b">
        <f>IF((C8="OBZ"),(Vstup!P13),IF((C8="OB1"),(Vstup!P31),IF((C8="OB2"),(Vstup!P49),IF((C8="OB3"),(Vstup!P67)))))</f>
        <v>0</v>
      </c>
      <c r="D22" s="250"/>
      <c r="E22" s="268">
        <v>0</v>
      </c>
      <c r="F22" s="248" t="b">
        <f>IF((C8="OBZ"),(Vstup!S13),IF((C8="OB1"),(Vstup!S31),IF((C8="OB2"),(Vstup!S49),IF((C8="OB3"),(Vstup!S67)))))</f>
        <v>0</v>
      </c>
      <c r="G22" s="251">
        <f t="shared" si="1"/>
        <v>0</v>
      </c>
      <c r="H22" s="245">
        <f t="shared" si="0"/>
        <v>0</v>
      </c>
      <c r="I22" s="213"/>
    </row>
    <row r="23" spans="1:9" ht="14.25" customHeight="1">
      <c r="A23" s="252"/>
      <c r="B23" s="246">
        <v>8</v>
      </c>
      <c r="C23" s="250" t="b">
        <f>IF((C8="OBZ"),(Vstup!P14),IF((C8="OB1"),(Vstup!P32),IF((C8="OB2"),(Vstup!P50),IF((C8="OB3"),(Vstup!P68)))))</f>
        <v>0</v>
      </c>
      <c r="D23" s="250"/>
      <c r="E23" s="268">
        <v>0</v>
      </c>
      <c r="F23" s="248" t="b">
        <f>IF((C8="OBZ"),(Vstup!S14),IF((C8="OB1"),(Vstup!S32),IF((C8="OB2"),(Vstup!S50),IF((C8="OB3"),(Vstup!S68)))))</f>
        <v>0</v>
      </c>
      <c r="G23" s="251">
        <f t="shared" si="1"/>
        <v>0</v>
      </c>
      <c r="H23" s="245">
        <f t="shared" si="0"/>
        <v>0</v>
      </c>
      <c r="I23" s="213"/>
    </row>
    <row r="24" spans="1:9" ht="14.25" customHeight="1">
      <c r="A24" s="252"/>
      <c r="B24" s="246">
        <v>9</v>
      </c>
      <c r="C24" s="250" t="b">
        <f>IF((C8="OBZ"),(Vstup!P15),IF((C8="OB1"),(Vstup!P33),IF((C8="OB2"),(Vstup!P51),IF((C8="OB3"),(Vstup!P69)))))</f>
        <v>0</v>
      </c>
      <c r="D24" s="250"/>
      <c r="E24" s="268">
        <v>0</v>
      </c>
      <c r="F24" s="248" t="b">
        <f>IF((C8="OBZ"),(Vstup!S15),IF((C8="OB1"),(Vstup!S33),IF((C8="OB2"),(Vstup!S51),IF((C8="OB3"),(Vstup!S69)))))</f>
        <v>0</v>
      </c>
      <c r="G24" s="251">
        <f t="shared" si="1"/>
        <v>0</v>
      </c>
      <c r="H24" s="245">
        <f t="shared" si="0"/>
        <v>0</v>
      </c>
      <c r="I24" s="213"/>
    </row>
    <row r="25" spans="1:9" ht="14.25" customHeight="1">
      <c r="A25" s="252"/>
      <c r="B25" s="253">
        <v>10</v>
      </c>
      <c r="C25" s="254" t="b">
        <f>IF((C8="OBZ"),(Vstup!P16),IF((C8="OB1"),(Vstup!P34),IF((C8="OB2"),(Vstup!P52),IF((C8="OB3"),(Vstup!P70)))))</f>
        <v>0</v>
      </c>
      <c r="D25" s="254"/>
      <c r="E25" s="269">
        <v>0</v>
      </c>
      <c r="F25" s="255" t="b">
        <f>IF((C8="OBZ"),(Vstup!S16),IF((C8="OB1"),(Vstup!S34),IF((C8="OB2"),(Vstup!S52),IF((C8="OB3"),(Vstup!S70)))))</f>
        <v>0</v>
      </c>
      <c r="G25" s="256">
        <f>E25*F25</f>
        <v>0</v>
      </c>
      <c r="H25" s="245">
        <f t="shared" si="0"/>
        <v>0</v>
      </c>
      <c r="I25" s="213"/>
    </row>
    <row r="26" spans="1:9" ht="12.75">
      <c r="A26" s="252"/>
      <c r="B26" s="257"/>
      <c r="C26" s="258" t="s">
        <v>82</v>
      </c>
      <c r="D26" s="258"/>
      <c r="E26" s="258"/>
      <c r="F26" s="258"/>
      <c r="G26" s="259">
        <f>SUM(G16:G25)</f>
        <v>0</v>
      </c>
      <c r="H26" s="260"/>
      <c r="I26" s="213"/>
    </row>
    <row r="27" spans="1:9" ht="12.75">
      <c r="A27" s="261"/>
      <c r="B27" s="262"/>
      <c r="C27" s="263"/>
      <c r="D27" s="263"/>
      <c r="E27" s="263"/>
      <c r="F27" s="263"/>
      <c r="G27" s="264"/>
      <c r="H27" s="265"/>
      <c r="I27" s="266"/>
    </row>
    <row r="28" spans="1:9" ht="12.75">
      <c r="A28" s="196"/>
      <c r="B28" s="197"/>
      <c r="C28" s="198"/>
      <c r="D28" s="198"/>
      <c r="E28" s="198"/>
      <c r="F28" s="198"/>
      <c r="G28" s="199"/>
      <c r="H28" s="196"/>
      <c r="I28" s="196"/>
    </row>
    <row r="29" spans="1:9" ht="12.75">
      <c r="A29" s="196"/>
      <c r="B29" s="197"/>
      <c r="C29" s="198"/>
      <c r="D29" s="198"/>
      <c r="E29" s="198"/>
      <c r="F29" s="198"/>
      <c r="G29" s="199"/>
      <c r="H29" s="196"/>
      <c r="I29" s="196"/>
    </row>
    <row r="30" spans="1:9" ht="12.75">
      <c r="A30" s="196"/>
      <c r="B30" s="197"/>
      <c r="C30" s="198"/>
      <c r="D30" s="198"/>
      <c r="E30" s="198"/>
      <c r="F30" s="198"/>
      <c r="G30" s="199"/>
      <c r="H30" s="196"/>
      <c r="I30" s="196"/>
    </row>
    <row r="31" spans="1:9" ht="12.75">
      <c r="A31" s="196"/>
      <c r="B31" s="197"/>
      <c r="C31" s="198"/>
      <c r="D31" s="198"/>
      <c r="E31" s="198"/>
      <c r="F31" s="198"/>
      <c r="G31" s="199"/>
      <c r="H31" s="196"/>
      <c r="I31" s="196"/>
    </row>
    <row r="32" spans="1:5" ht="12.75">
      <c r="A32" s="200" t="s">
        <v>141</v>
      </c>
      <c r="B32" s="201"/>
      <c r="C32" s="201"/>
      <c r="D32" s="201"/>
      <c r="E32" s="202"/>
    </row>
    <row r="35" spans="1:3" ht="12.75">
      <c r="A35" s="203" t="s">
        <v>142</v>
      </c>
      <c r="B35" s="204"/>
      <c r="C35" s="204"/>
    </row>
  </sheetData>
  <sheetProtection sheet="1"/>
  <mergeCells count="12">
    <mergeCell ref="D10:D12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</mergeCells>
  <printOptions/>
  <pageMargins left="0.7875" right="0.7875" top="0.9847222222222223" bottom="0.9840277777777777" header="0.49236111111111114" footer="0.5118055555555555"/>
  <pageSetup horizontalDpi="300" verticalDpi="300" orientation="landscape" paperSize="9"/>
  <headerFooter alignWithMargins="0">
    <oddHeader>&amp;C&amp;18Výsledkový list OBEDIENCE CZ</oddHeader>
  </headerFooter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indexed="45"/>
  </sheetPr>
  <dimension ref="A1:I35"/>
  <sheetViews>
    <sheetView showGridLines="0" workbookViewId="0" topLeftCell="A1">
      <selection activeCell="E16" sqref="E16"/>
    </sheetView>
  </sheetViews>
  <sheetFormatPr defaultColWidth="9.140625" defaultRowHeight="12.75"/>
  <cols>
    <col min="1" max="1" width="28.7109375" style="121" customWidth="1"/>
    <col min="2" max="2" width="6.00390625" style="121" customWidth="1"/>
    <col min="3" max="3" width="39.7109375" style="121" customWidth="1"/>
    <col min="4" max="4" width="15.7109375" style="121" customWidth="1"/>
    <col min="5" max="5" width="13.8515625" style="121" customWidth="1"/>
    <col min="6" max="6" width="6.421875" style="121" customWidth="1"/>
    <col min="7" max="7" width="16.421875" style="121" customWidth="1"/>
    <col min="8" max="8" width="0" style="121" hidden="1" customWidth="1"/>
    <col min="9" max="16384" width="9.140625" style="121" customWidth="1"/>
  </cols>
  <sheetData>
    <row r="1" spans="1:9" ht="12.75">
      <c r="A1" s="205" t="s">
        <v>133</v>
      </c>
      <c r="B1" s="206" t="s">
        <v>134</v>
      </c>
      <c r="C1" s="207" t="str">
        <f>+Vstup!I1</f>
        <v>Klub Obedience CZ</v>
      </c>
      <c r="D1" s="208"/>
      <c r="E1" s="208"/>
      <c r="F1" s="208"/>
      <c r="G1" s="208"/>
      <c r="H1" s="208"/>
      <c r="I1" s="209"/>
    </row>
    <row r="2" spans="1:9" ht="12.75">
      <c r="A2" s="210" t="s">
        <v>135</v>
      </c>
      <c r="B2" s="211" t="s">
        <v>134</v>
      </c>
      <c r="C2" s="212" t="str">
        <f>+Vstup!I2</f>
        <v>5.MR BO a AO</v>
      </c>
      <c r="D2" s="196"/>
      <c r="E2" s="196"/>
      <c r="F2" s="196"/>
      <c r="G2" s="196"/>
      <c r="H2" s="196"/>
      <c r="I2" s="213"/>
    </row>
    <row r="3" spans="1:9" ht="12.75">
      <c r="A3" s="210" t="s">
        <v>136</v>
      </c>
      <c r="B3" s="211" t="s">
        <v>134</v>
      </c>
      <c r="C3" s="214" t="str">
        <f>+Vstup!I3</f>
        <v>13.09.2014</v>
      </c>
      <c r="D3" s="196"/>
      <c r="E3" s="196"/>
      <c r="F3" s="196"/>
      <c r="G3" s="196"/>
      <c r="H3" s="196"/>
      <c r="I3" s="213"/>
    </row>
    <row r="4" spans="1:9" ht="12.75">
      <c r="A4" s="215"/>
      <c r="B4" s="211"/>
      <c r="C4" s="216"/>
      <c r="D4" s="196"/>
      <c r="E4" s="196"/>
      <c r="F4" s="196"/>
      <c r="G4" s="196"/>
      <c r="H4" s="196"/>
      <c r="I4" s="213"/>
    </row>
    <row r="5" spans="1:9" ht="12.75">
      <c r="A5" s="210" t="s">
        <v>137</v>
      </c>
      <c r="B5" s="211" t="s">
        <v>134</v>
      </c>
      <c r="C5" s="217">
        <f>+Vstup!B34</f>
        <v>0</v>
      </c>
      <c r="D5" s="196"/>
      <c r="E5" s="196"/>
      <c r="F5" s="196"/>
      <c r="G5" s="196"/>
      <c r="H5" s="196"/>
      <c r="I5" s="213"/>
    </row>
    <row r="6" spans="1:9" ht="12.75">
      <c r="A6" s="210" t="s">
        <v>2</v>
      </c>
      <c r="B6" s="211" t="s">
        <v>134</v>
      </c>
      <c r="C6" s="217">
        <f>+Vstup!C34</f>
        <v>0</v>
      </c>
      <c r="D6" s="196"/>
      <c r="E6" s="196"/>
      <c r="F6" s="196"/>
      <c r="G6" s="196"/>
      <c r="H6" s="196"/>
      <c r="I6" s="213"/>
    </row>
    <row r="7" spans="1:9" ht="12.75">
      <c r="A7" s="210" t="s">
        <v>3</v>
      </c>
      <c r="B7" s="211" t="s">
        <v>134</v>
      </c>
      <c r="C7" s="217">
        <f>+Vstup!D34</f>
        <v>0</v>
      </c>
      <c r="D7" s="196"/>
      <c r="E7" s="196"/>
      <c r="F7" s="196"/>
      <c r="G7" s="196"/>
      <c r="H7" s="196"/>
      <c r="I7" s="213"/>
    </row>
    <row r="8" spans="1:9" ht="12.75">
      <c r="A8" s="210" t="s">
        <v>4</v>
      </c>
      <c r="B8" s="211" t="s">
        <v>134</v>
      </c>
      <c r="C8" s="217">
        <f>+Vstup!E34</f>
        <v>0</v>
      </c>
      <c r="D8" s="196"/>
      <c r="E8" s="196"/>
      <c r="F8" s="196"/>
      <c r="G8" s="196"/>
      <c r="H8" s="196"/>
      <c r="I8" s="213"/>
    </row>
    <row r="9" spans="1:9" ht="12.75">
      <c r="A9" s="210"/>
      <c r="B9" s="218"/>
      <c r="C9" s="216"/>
      <c r="D9" s="196"/>
      <c r="E9" s="196"/>
      <c r="F9" s="196"/>
      <c r="G9" s="196"/>
      <c r="H9" s="196"/>
      <c r="I9" s="213"/>
    </row>
    <row r="10" spans="1:9" ht="41.25" customHeight="1">
      <c r="A10" s="210" t="s">
        <v>138</v>
      </c>
      <c r="B10" s="211" t="s">
        <v>134</v>
      </c>
      <c r="C10" s="214" t="str">
        <f>+Vstup!I4</f>
        <v>Rudy Cattrysse / Markéta Píšová (OBZ)</v>
      </c>
      <c r="D10" s="219" t="s">
        <v>139</v>
      </c>
      <c r="E10" s="220" t="s">
        <v>9</v>
      </c>
      <c r="F10" s="221"/>
      <c r="G10" s="222"/>
      <c r="H10" s="196"/>
      <c r="I10" s="213"/>
    </row>
    <row r="11" spans="1:9" ht="12.75">
      <c r="A11" s="210"/>
      <c r="B11" s="211"/>
      <c r="C11" s="214"/>
      <c r="D11" s="219"/>
      <c r="E11" s="223" t="s">
        <v>16</v>
      </c>
      <c r="F11" s="224"/>
      <c r="G11" s="225" t="b">
        <f>IF((C8="OBZ"),(Vstup!T2),IF((C8="OB1"),(Vstup!T20),IF((C8="OB2"),(Vstup!T38),IF((C8="OB3"),(Vstup!T56)))))</f>
        <v>0</v>
      </c>
      <c r="H11" s="226"/>
      <c r="I11" s="213"/>
    </row>
    <row r="12" spans="1:9" ht="12.75">
      <c r="A12" s="210" t="s">
        <v>140</v>
      </c>
      <c r="B12" s="211" t="s">
        <v>134</v>
      </c>
      <c r="C12" s="212" t="str">
        <f>+Vstup!I6</f>
        <v>Zuzana Coufalová / Hana Böhme (OBZ)</v>
      </c>
      <c r="D12" s="219"/>
      <c r="E12" s="223" t="s">
        <v>23</v>
      </c>
      <c r="F12" s="224"/>
      <c r="G12" s="225" t="b">
        <f>IF((C8="OBZ"),(Vstup!T3),IF((C8="OB1"),(Vstup!T21),IF((C8="OB2"),(Vstup!T39),IF((C8="OB3"),(Vstup!T57)))))</f>
        <v>0</v>
      </c>
      <c r="H12" s="196"/>
      <c r="I12" s="213"/>
    </row>
    <row r="13" spans="1:9" ht="12.75">
      <c r="A13" s="210"/>
      <c r="B13" s="211"/>
      <c r="C13" s="212"/>
      <c r="D13" s="157">
        <v>0</v>
      </c>
      <c r="E13" s="227" t="s">
        <v>30</v>
      </c>
      <c r="F13" s="228"/>
      <c r="G13" s="225" t="b">
        <f>IF((C8="OBZ"),(Vstup!T4),IF((C8="OB1"),(Vstup!T22),IF((C8="OB2"),(Vstup!T40),IF((C8="OB3"),(Vstup!T58)))))</f>
        <v>0</v>
      </c>
      <c r="H13" s="196"/>
      <c r="I13" s="213"/>
    </row>
    <row r="14" spans="1:9" ht="20.25" customHeight="1">
      <c r="A14" s="229"/>
      <c r="B14" s="230"/>
      <c r="C14" s="212"/>
      <c r="D14" s="231">
        <f>IF(D13="DISK","DISK",(+G26+D13))</f>
        <v>0</v>
      </c>
      <c r="E14" s="232" t="s">
        <v>34</v>
      </c>
      <c r="F14" s="233"/>
      <c r="G14" s="234" t="b">
        <f>IF((C8)="OBZ",(A15),IF((C8)="OB1",(A16),IF((C8)="OB2",(A17),IF((C8)="OB3",(A18)))))</f>
        <v>0</v>
      </c>
      <c r="H14" s="196"/>
      <c r="I14" s="213"/>
    </row>
    <row r="15" spans="1:9" ht="12.75">
      <c r="A15" s="235" t="str">
        <f>IF(D14="DISK","Diskvalifikace",IF(D14&gt;223.99,"Výborný",IF(D14&gt;195.99,"Velmi dobrý",IF(D14&gt;139.99,"Dobrý",IF(D14&lt;140,"Nehodnocen")))))</f>
        <v>Nehodnocen</v>
      </c>
      <c r="B15" s="236" t="s">
        <v>39</v>
      </c>
      <c r="C15" s="237" t="s">
        <v>40</v>
      </c>
      <c r="D15" s="237"/>
      <c r="E15" s="238" t="s">
        <v>41</v>
      </c>
      <c r="F15" s="239" t="s">
        <v>42</v>
      </c>
      <c r="G15" s="240" t="s">
        <v>43</v>
      </c>
      <c r="H15" s="196"/>
      <c r="I15" s="213"/>
    </row>
    <row r="16" spans="1:9" ht="14.25" customHeight="1">
      <c r="A16" s="235" t="str">
        <f>IF(D14="DISK","Diskvalifikace",IF(D14&gt;223.99,"Výborný",IF(D14&gt;195.99,"Velmi dobrý",IF(D14&gt;139.99,"Dobrý",IF(D14&lt;140,"Nehodnocen")))))</f>
        <v>Nehodnocen</v>
      </c>
      <c r="B16" s="241">
        <v>1</v>
      </c>
      <c r="C16" s="242" t="b">
        <f>IF((C8="OBZ"),(Vstup!P7),IF((C8="OB1"),(Vstup!P25),IF((C8="OB2"),(Vstup!P43),IF((C8="OB3"),(Vstup!P61)))))</f>
        <v>0</v>
      </c>
      <c r="D16" s="242"/>
      <c r="E16" s="183">
        <v>0</v>
      </c>
      <c r="F16" s="243" t="b">
        <f>IF((C8="OBZ"),(Vstup!S7),IF((C8="OB1"),(Vstup!S25),IF((C8="OB2"),(Vstup!S43),IF((C8="OB3"),(Vstup!S61)))))</f>
        <v>0</v>
      </c>
      <c r="G16" s="244">
        <f>E16*F16</f>
        <v>0</v>
      </c>
      <c r="H16" s="245">
        <f aca="true" t="shared" si="0" ref="H16:H25">IF(D16=0,E16*2,D16+E16)/2</f>
        <v>0</v>
      </c>
      <c r="I16" s="213"/>
    </row>
    <row r="17" spans="1:9" ht="14.25" customHeight="1">
      <c r="A17" s="235" t="str">
        <f>IF(D14="DISK","Diskvalifikace",IF(D14&gt;255.99,"Výborný",IF(D14&gt;224.99,"Velmi dobrý",IF(D14&gt;191.99,"Dobrý",IF(D14&lt;192,"Nehodnocen")))))</f>
        <v>Nehodnocen</v>
      </c>
      <c r="B17" s="246">
        <v>2</v>
      </c>
      <c r="C17" s="247" t="b">
        <f>IF((C8="OBZ"),(Vstup!P8),IF((C8="OB1"),(Vstup!P26),IF((C8="OB2"),(Vstup!P44),IF((C8="OB3"),(Vstup!P62)))))</f>
        <v>0</v>
      </c>
      <c r="D17" s="247"/>
      <c r="E17" s="267">
        <v>0</v>
      </c>
      <c r="F17" s="248" t="b">
        <f>IF((C8="OBZ"),(Vstup!S8),IF((C8="OB1"),(Vstup!S26),IF((C8="OB2"),(Vstup!S44),IF((C8="OB3"),(Vstup!S62)))))</f>
        <v>0</v>
      </c>
      <c r="G17" s="249">
        <f>E17*F17</f>
        <v>0</v>
      </c>
      <c r="H17" s="245">
        <f t="shared" si="0"/>
        <v>0</v>
      </c>
      <c r="I17" s="213"/>
    </row>
    <row r="18" spans="1:9" ht="14.25" customHeight="1">
      <c r="A18" s="235" t="str">
        <f>IF(D14="DISK","Diskvalifikace",IF(D14&gt;255.99,"Výborný",IF(D14&gt;224.99,"Velmi dobrý",IF(D14&gt;191.99,"Dobrý",IF(D14&lt;192,"Nehodnocen")))))</f>
        <v>Nehodnocen</v>
      </c>
      <c r="B18" s="246">
        <v>3</v>
      </c>
      <c r="C18" s="250" t="b">
        <f>IF((C8="OBZ"),(Vstup!P9),IF((C8="OB1"),(Vstup!P27),IF((C8="OB2"),(Vstup!P45),IF((C8="OB3"),(Vstup!P63)))))</f>
        <v>0</v>
      </c>
      <c r="D18" s="250"/>
      <c r="E18" s="268">
        <v>0</v>
      </c>
      <c r="F18" s="248" t="b">
        <f>IF((C8="OBZ"),(Vstup!S9),IF((C8="OB1"),(Vstup!S27),IF((C8="OB2"),(Vstup!S45),IF((C8="OB3"),(Vstup!S63)))))</f>
        <v>0</v>
      </c>
      <c r="G18" s="251">
        <f>E18*F18</f>
        <v>0</v>
      </c>
      <c r="H18" s="245">
        <f t="shared" si="0"/>
        <v>0</v>
      </c>
      <c r="I18" s="213"/>
    </row>
    <row r="19" spans="1:9" ht="14.25" customHeight="1">
      <c r="A19" s="252"/>
      <c r="B19" s="246">
        <v>4</v>
      </c>
      <c r="C19" s="250" t="b">
        <f>IF((C8="OBZ"),(Vstup!P10),IF((C8="OB1"),(Vstup!P28),IF((C8="OB2"),(Vstup!P46),IF((C8="OB3"),(Vstup!P64)))))</f>
        <v>0</v>
      </c>
      <c r="D19" s="250"/>
      <c r="E19" s="268">
        <v>0</v>
      </c>
      <c r="F19" s="248" t="b">
        <f>IF((C8="OBZ"),(Vstup!S10),IF((C8="OB1"),(Vstup!S28),IF((C8="OB2"),(Vstup!S46),IF((C8="OB3"),(Vstup!S64)))))</f>
        <v>0</v>
      </c>
      <c r="G19" s="251">
        <f aca="true" t="shared" si="1" ref="G19:G24">E19*F19</f>
        <v>0</v>
      </c>
      <c r="H19" s="245">
        <f t="shared" si="0"/>
        <v>0</v>
      </c>
      <c r="I19" s="213"/>
    </row>
    <row r="20" spans="1:9" ht="14.25" customHeight="1">
      <c r="A20" s="252"/>
      <c r="B20" s="246">
        <v>5</v>
      </c>
      <c r="C20" s="250" t="b">
        <f>IF((C8="OBZ"),(Vstup!P11),IF((C8="OB1"),(Vstup!P29),IF((C8="OB2"),(Vstup!P47),IF((C8="OB3"),(Vstup!P65)))))</f>
        <v>0</v>
      </c>
      <c r="D20" s="250"/>
      <c r="E20" s="268">
        <v>0</v>
      </c>
      <c r="F20" s="248" t="b">
        <f>IF((C8="OBZ"),(Vstup!S11),IF((C8="OB1"),(Vstup!S29),IF((C8="OB2"),(Vstup!S47),IF((C8="OB3"),(Vstup!S65)))))</f>
        <v>0</v>
      </c>
      <c r="G20" s="251">
        <f t="shared" si="1"/>
        <v>0</v>
      </c>
      <c r="H20" s="245">
        <f t="shared" si="0"/>
        <v>0</v>
      </c>
      <c r="I20" s="213"/>
    </row>
    <row r="21" spans="1:9" ht="14.25" customHeight="1">
      <c r="A21" s="252"/>
      <c r="B21" s="246">
        <v>6</v>
      </c>
      <c r="C21" s="250" t="b">
        <f>IF((C8="OBZ"),(Vstup!P12),IF((C8="OB1"),(Vstup!P30),IF((C8="OB2"),(Vstup!P48),IF((C8="OB3"),(Vstup!P66)))))</f>
        <v>0</v>
      </c>
      <c r="D21" s="250"/>
      <c r="E21" s="268">
        <v>0</v>
      </c>
      <c r="F21" s="248" t="b">
        <f>IF((C8="OBZ"),(Vstup!S12),IF((C8="OB1"),(Vstup!S30),IF((C8="OB2"),(Vstup!S48),IF((C8="OB3"),(Vstup!S66)))))</f>
        <v>0</v>
      </c>
      <c r="G21" s="251">
        <f t="shared" si="1"/>
        <v>0</v>
      </c>
      <c r="H21" s="245">
        <f t="shared" si="0"/>
        <v>0</v>
      </c>
      <c r="I21" s="213"/>
    </row>
    <row r="22" spans="1:9" ht="14.25" customHeight="1">
      <c r="A22" s="252"/>
      <c r="B22" s="246">
        <v>7</v>
      </c>
      <c r="C22" s="250" t="b">
        <f>IF((C8="OBZ"),(Vstup!P13),IF((C8="OB1"),(Vstup!P31),IF((C8="OB2"),(Vstup!P49),IF((C8="OB3"),(Vstup!P67)))))</f>
        <v>0</v>
      </c>
      <c r="D22" s="250"/>
      <c r="E22" s="268">
        <v>0</v>
      </c>
      <c r="F22" s="248" t="b">
        <f>IF((C8="OBZ"),(Vstup!S13),IF((C8="OB1"),(Vstup!S31),IF((C8="OB2"),(Vstup!S49),IF((C8="OB3"),(Vstup!S67)))))</f>
        <v>0</v>
      </c>
      <c r="G22" s="251">
        <f t="shared" si="1"/>
        <v>0</v>
      </c>
      <c r="H22" s="245">
        <f t="shared" si="0"/>
        <v>0</v>
      </c>
      <c r="I22" s="213"/>
    </row>
    <row r="23" spans="1:9" ht="14.25" customHeight="1">
      <c r="A23" s="252"/>
      <c r="B23" s="246">
        <v>8</v>
      </c>
      <c r="C23" s="250" t="b">
        <f>IF((C8="OBZ"),(Vstup!P14),IF((C8="OB1"),(Vstup!P32),IF((C8="OB2"),(Vstup!P50),IF((C8="OB3"),(Vstup!P68)))))</f>
        <v>0</v>
      </c>
      <c r="D23" s="250"/>
      <c r="E23" s="268">
        <v>0</v>
      </c>
      <c r="F23" s="248" t="b">
        <f>IF((C8="OBZ"),(Vstup!S14),IF((C8="OB1"),(Vstup!S32),IF((C8="OB2"),(Vstup!S50),IF((C8="OB3"),(Vstup!S68)))))</f>
        <v>0</v>
      </c>
      <c r="G23" s="251">
        <f t="shared" si="1"/>
        <v>0</v>
      </c>
      <c r="H23" s="245">
        <f t="shared" si="0"/>
        <v>0</v>
      </c>
      <c r="I23" s="213"/>
    </row>
    <row r="24" spans="1:9" ht="14.25" customHeight="1">
      <c r="A24" s="252"/>
      <c r="B24" s="246">
        <v>9</v>
      </c>
      <c r="C24" s="250" t="b">
        <f>IF((C8="OBZ"),(Vstup!P15),IF((C8="OB1"),(Vstup!P33),IF((C8="OB2"),(Vstup!P51),IF((C8="OB3"),(Vstup!P69)))))</f>
        <v>0</v>
      </c>
      <c r="D24" s="250"/>
      <c r="E24" s="268">
        <v>0</v>
      </c>
      <c r="F24" s="248" t="b">
        <f>IF((C8="OBZ"),(Vstup!S15),IF((C8="OB1"),(Vstup!S33),IF((C8="OB2"),(Vstup!S51),IF((C8="OB3"),(Vstup!S69)))))</f>
        <v>0</v>
      </c>
      <c r="G24" s="251">
        <f t="shared" si="1"/>
        <v>0</v>
      </c>
      <c r="H24" s="245">
        <f t="shared" si="0"/>
        <v>0</v>
      </c>
      <c r="I24" s="213"/>
    </row>
    <row r="25" spans="1:9" ht="14.25" customHeight="1">
      <c r="A25" s="252"/>
      <c r="B25" s="253">
        <v>10</v>
      </c>
      <c r="C25" s="254" t="b">
        <f>IF((C8="OBZ"),(Vstup!P16),IF((C8="OB1"),(Vstup!P34),IF((C8="OB2"),(Vstup!P52),IF((C8="OB3"),(Vstup!P70)))))</f>
        <v>0</v>
      </c>
      <c r="D25" s="254"/>
      <c r="E25" s="269">
        <v>0</v>
      </c>
      <c r="F25" s="255" t="b">
        <f>IF((C8="OBZ"),(Vstup!S16),IF((C8="OB1"),(Vstup!S34),IF((C8="OB2"),(Vstup!S52),IF((C8="OB3"),(Vstup!S70)))))</f>
        <v>0</v>
      </c>
      <c r="G25" s="256">
        <f>E25*F25</f>
        <v>0</v>
      </c>
      <c r="H25" s="245">
        <f t="shared" si="0"/>
        <v>0</v>
      </c>
      <c r="I25" s="213"/>
    </row>
    <row r="26" spans="1:9" ht="12.75">
      <c r="A26" s="252"/>
      <c r="B26" s="257"/>
      <c r="C26" s="258" t="s">
        <v>82</v>
      </c>
      <c r="D26" s="258"/>
      <c r="E26" s="258"/>
      <c r="F26" s="258"/>
      <c r="G26" s="259">
        <f>SUM(G16:G25)</f>
        <v>0</v>
      </c>
      <c r="H26" s="260"/>
      <c r="I26" s="213"/>
    </row>
    <row r="27" spans="1:9" ht="12.75">
      <c r="A27" s="261"/>
      <c r="B27" s="262"/>
      <c r="C27" s="263"/>
      <c r="D27" s="263"/>
      <c r="E27" s="263"/>
      <c r="F27" s="263"/>
      <c r="G27" s="264"/>
      <c r="H27" s="265"/>
      <c r="I27" s="266"/>
    </row>
    <row r="28" spans="1:9" ht="12.75">
      <c r="A28" s="196"/>
      <c r="B28" s="197"/>
      <c r="C28" s="198"/>
      <c r="D28" s="198"/>
      <c r="E28" s="198"/>
      <c r="F28" s="198"/>
      <c r="G28" s="199"/>
      <c r="H28" s="196"/>
      <c r="I28" s="196"/>
    </row>
    <row r="29" spans="1:9" ht="12.75">
      <c r="A29" s="196"/>
      <c r="B29" s="197"/>
      <c r="C29" s="198"/>
      <c r="D29" s="198"/>
      <c r="E29" s="198"/>
      <c r="F29" s="198"/>
      <c r="G29" s="199"/>
      <c r="H29" s="196"/>
      <c r="I29" s="196"/>
    </row>
    <row r="30" spans="1:9" ht="12.75">
      <c r="A30" s="196"/>
      <c r="B30" s="197"/>
      <c r="C30" s="198"/>
      <c r="D30" s="198"/>
      <c r="E30" s="198"/>
      <c r="F30" s="198"/>
      <c r="G30" s="199"/>
      <c r="H30" s="196"/>
      <c r="I30" s="196"/>
    </row>
    <row r="31" spans="1:9" ht="12.75">
      <c r="A31" s="196"/>
      <c r="B31" s="197"/>
      <c r="C31" s="198"/>
      <c r="D31" s="198"/>
      <c r="E31" s="198"/>
      <c r="F31" s="198"/>
      <c r="G31" s="199"/>
      <c r="H31" s="196"/>
      <c r="I31" s="196"/>
    </row>
    <row r="32" spans="1:5" ht="12.75">
      <c r="A32" s="200" t="s">
        <v>141</v>
      </c>
      <c r="B32" s="201"/>
      <c r="C32" s="201"/>
      <c r="D32" s="201"/>
      <c r="E32" s="202"/>
    </row>
    <row r="35" spans="1:3" ht="12.75">
      <c r="A35" s="203" t="s">
        <v>142</v>
      </c>
      <c r="B35" s="204"/>
      <c r="C35" s="204"/>
    </row>
  </sheetData>
  <sheetProtection sheet="1"/>
  <mergeCells count="12">
    <mergeCell ref="D10:D12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</mergeCells>
  <printOptions/>
  <pageMargins left="0.7875" right="0.7875" top="0.9847222222222223" bottom="0.9840277777777777" header="0.49236111111111114" footer="0.5118055555555555"/>
  <pageSetup horizontalDpi="300" verticalDpi="300" orientation="landscape" paperSize="9"/>
  <headerFooter alignWithMargins="0">
    <oddHeader>&amp;C&amp;18Výsledkový list OBEDIENCE CZ</oddHeader>
  </headerFooter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indexed="45"/>
  </sheetPr>
  <dimension ref="A1:I35"/>
  <sheetViews>
    <sheetView showGridLines="0" workbookViewId="0" topLeftCell="A1">
      <selection activeCell="E16" sqref="E16"/>
    </sheetView>
  </sheetViews>
  <sheetFormatPr defaultColWidth="9.140625" defaultRowHeight="12.75"/>
  <cols>
    <col min="1" max="1" width="28.7109375" style="121" customWidth="1"/>
    <col min="2" max="2" width="6.00390625" style="121" customWidth="1"/>
    <col min="3" max="3" width="39.7109375" style="121" customWidth="1"/>
    <col min="4" max="4" width="15.7109375" style="121" customWidth="1"/>
    <col min="5" max="5" width="13.8515625" style="121" customWidth="1"/>
    <col min="6" max="6" width="6.421875" style="121" customWidth="1"/>
    <col min="7" max="7" width="16.421875" style="121" customWidth="1"/>
    <col min="8" max="8" width="0" style="121" hidden="1" customWidth="1"/>
    <col min="9" max="16384" width="9.140625" style="121" customWidth="1"/>
  </cols>
  <sheetData>
    <row r="1" spans="1:9" ht="12.75">
      <c r="A1" s="205" t="s">
        <v>133</v>
      </c>
      <c r="B1" s="206" t="s">
        <v>134</v>
      </c>
      <c r="C1" s="207" t="str">
        <f>+Vstup!I1</f>
        <v>Klub Obedience CZ</v>
      </c>
      <c r="D1" s="208"/>
      <c r="E1" s="208"/>
      <c r="F1" s="208"/>
      <c r="G1" s="208"/>
      <c r="H1" s="208"/>
      <c r="I1" s="209"/>
    </row>
    <row r="2" spans="1:9" ht="12.75">
      <c r="A2" s="210" t="s">
        <v>135</v>
      </c>
      <c r="B2" s="211" t="s">
        <v>134</v>
      </c>
      <c r="C2" s="212" t="str">
        <f>+Vstup!I2</f>
        <v>5.MR BO a AO</v>
      </c>
      <c r="D2" s="196"/>
      <c r="E2" s="196"/>
      <c r="F2" s="196"/>
      <c r="G2" s="196"/>
      <c r="H2" s="196"/>
      <c r="I2" s="213"/>
    </row>
    <row r="3" spans="1:9" ht="12.75">
      <c r="A3" s="210" t="s">
        <v>136</v>
      </c>
      <c r="B3" s="211" t="s">
        <v>134</v>
      </c>
      <c r="C3" s="214" t="str">
        <f>+Vstup!I3</f>
        <v>13.09.2014</v>
      </c>
      <c r="D3" s="196"/>
      <c r="E3" s="196"/>
      <c r="F3" s="196"/>
      <c r="G3" s="196"/>
      <c r="H3" s="196"/>
      <c r="I3" s="213"/>
    </row>
    <row r="4" spans="1:9" ht="12.75">
      <c r="A4" s="215"/>
      <c r="B4" s="211"/>
      <c r="C4" s="216"/>
      <c r="D4" s="196"/>
      <c r="E4" s="196"/>
      <c r="F4" s="196"/>
      <c r="G4" s="196"/>
      <c r="H4" s="196"/>
      <c r="I4" s="213"/>
    </row>
    <row r="5" spans="1:9" ht="12.75">
      <c r="A5" s="210" t="s">
        <v>137</v>
      </c>
      <c r="B5" s="211" t="s">
        <v>134</v>
      </c>
      <c r="C5" s="217">
        <f>+Vstup!B35</f>
        <v>0</v>
      </c>
      <c r="D5" s="196"/>
      <c r="E5" s="196"/>
      <c r="F5" s="196"/>
      <c r="G5" s="196"/>
      <c r="H5" s="196"/>
      <c r="I5" s="213"/>
    </row>
    <row r="6" spans="1:9" ht="12.75">
      <c r="A6" s="210" t="s">
        <v>2</v>
      </c>
      <c r="B6" s="211" t="s">
        <v>134</v>
      </c>
      <c r="C6" s="217">
        <f>+Vstup!C35</f>
        <v>0</v>
      </c>
      <c r="D6" s="196"/>
      <c r="E6" s="196"/>
      <c r="F6" s="196"/>
      <c r="G6" s="196"/>
      <c r="H6" s="196"/>
      <c r="I6" s="213"/>
    </row>
    <row r="7" spans="1:9" ht="12.75">
      <c r="A7" s="210" t="s">
        <v>3</v>
      </c>
      <c r="B7" s="211" t="s">
        <v>134</v>
      </c>
      <c r="C7" s="217">
        <f>+Vstup!D35</f>
        <v>0</v>
      </c>
      <c r="D7" s="196"/>
      <c r="E7" s="196"/>
      <c r="F7" s="196"/>
      <c r="G7" s="196"/>
      <c r="H7" s="196"/>
      <c r="I7" s="213"/>
    </row>
    <row r="8" spans="1:9" ht="12.75">
      <c r="A8" s="210" t="s">
        <v>4</v>
      </c>
      <c r="B8" s="211" t="s">
        <v>134</v>
      </c>
      <c r="C8" s="217">
        <f>+Vstup!E35</f>
        <v>0</v>
      </c>
      <c r="D8" s="196"/>
      <c r="E8" s="196"/>
      <c r="F8" s="196"/>
      <c r="G8" s="196"/>
      <c r="H8" s="196"/>
      <c r="I8" s="213"/>
    </row>
    <row r="9" spans="1:9" ht="12.75">
      <c r="A9" s="210"/>
      <c r="B9" s="218"/>
      <c r="C9" s="216"/>
      <c r="D9" s="196"/>
      <c r="E9" s="196"/>
      <c r="F9" s="196"/>
      <c r="G9" s="196"/>
      <c r="H9" s="196"/>
      <c r="I9" s="213"/>
    </row>
    <row r="10" spans="1:9" ht="41.25" customHeight="1">
      <c r="A10" s="210" t="s">
        <v>138</v>
      </c>
      <c r="B10" s="211" t="s">
        <v>134</v>
      </c>
      <c r="C10" s="214" t="str">
        <f>+Vstup!I4</f>
        <v>Rudy Cattrysse / Markéta Píšová (OBZ)</v>
      </c>
      <c r="D10" s="219" t="s">
        <v>139</v>
      </c>
      <c r="E10" s="220" t="s">
        <v>9</v>
      </c>
      <c r="F10" s="221"/>
      <c r="G10" s="222"/>
      <c r="H10" s="196"/>
      <c r="I10" s="213"/>
    </row>
    <row r="11" spans="1:9" ht="12.75">
      <c r="A11" s="210"/>
      <c r="B11" s="211"/>
      <c r="C11" s="214"/>
      <c r="D11" s="219"/>
      <c r="E11" s="223" t="s">
        <v>16</v>
      </c>
      <c r="F11" s="224"/>
      <c r="G11" s="225" t="b">
        <f>IF((C8="OBZ"),(Vstup!T2),IF((C8="OB1"),(Vstup!T20),IF((C8="OB2"),(Vstup!T38),IF((C8="OB3"),(Vstup!T56)))))</f>
        <v>0</v>
      </c>
      <c r="H11" s="226"/>
      <c r="I11" s="213"/>
    </row>
    <row r="12" spans="1:9" ht="12.75">
      <c r="A12" s="210" t="s">
        <v>140</v>
      </c>
      <c r="B12" s="211" t="s">
        <v>134</v>
      </c>
      <c r="C12" s="212" t="str">
        <f>+Vstup!I6</f>
        <v>Zuzana Coufalová / Hana Böhme (OBZ)</v>
      </c>
      <c r="D12" s="219"/>
      <c r="E12" s="223" t="s">
        <v>23</v>
      </c>
      <c r="F12" s="224"/>
      <c r="G12" s="225" t="b">
        <f>IF((C8="OBZ"),(Vstup!T3),IF((C8="OB1"),(Vstup!T21),IF((C8="OB2"),(Vstup!T39),IF((C8="OB3"),(Vstup!T57)))))</f>
        <v>0</v>
      </c>
      <c r="H12" s="196"/>
      <c r="I12" s="213"/>
    </row>
    <row r="13" spans="1:9" ht="12.75">
      <c r="A13" s="210"/>
      <c r="B13" s="211"/>
      <c r="C13" s="212"/>
      <c r="D13" s="157">
        <v>0</v>
      </c>
      <c r="E13" s="227" t="s">
        <v>30</v>
      </c>
      <c r="F13" s="228"/>
      <c r="G13" s="225" t="b">
        <f>IF((C8="OBZ"),(Vstup!T4),IF((C8="OB1"),(Vstup!T22),IF((C8="OB2"),(Vstup!T40),IF((C8="OB3"),(Vstup!T58)))))</f>
        <v>0</v>
      </c>
      <c r="H13" s="196"/>
      <c r="I13" s="213"/>
    </row>
    <row r="14" spans="1:9" ht="20.25" customHeight="1">
      <c r="A14" s="229"/>
      <c r="B14" s="230"/>
      <c r="C14" s="212"/>
      <c r="D14" s="231">
        <f>IF(D13="DISK","DISK",(+G26+D13))</f>
        <v>0</v>
      </c>
      <c r="E14" s="232" t="s">
        <v>34</v>
      </c>
      <c r="F14" s="233"/>
      <c r="G14" s="234" t="b">
        <f>IF((C8)="OBZ",(A15),IF((C8)="OB1",(A16),IF((C8)="OB2",(A17),IF((C8)="OB3",(A18)))))</f>
        <v>0</v>
      </c>
      <c r="H14" s="196"/>
      <c r="I14" s="213"/>
    </row>
    <row r="15" spans="1:9" ht="12.75">
      <c r="A15" s="235" t="str">
        <f>IF(D14="DISK","Diskvalifikace",IF(D14&gt;223.99,"Výborný",IF(D14&gt;195.99,"Velmi dobrý",IF(D14&gt;139.99,"Dobrý",IF(D14&lt;140,"Nehodnocen")))))</f>
        <v>Nehodnocen</v>
      </c>
      <c r="B15" s="236" t="s">
        <v>39</v>
      </c>
      <c r="C15" s="237" t="s">
        <v>40</v>
      </c>
      <c r="D15" s="237"/>
      <c r="E15" s="238" t="s">
        <v>41</v>
      </c>
      <c r="F15" s="239" t="s">
        <v>42</v>
      </c>
      <c r="G15" s="240" t="s">
        <v>43</v>
      </c>
      <c r="H15" s="196"/>
      <c r="I15" s="213"/>
    </row>
    <row r="16" spans="1:9" ht="14.25" customHeight="1">
      <c r="A16" s="235" t="str">
        <f>IF(D14="DISK","Diskvalifikace",IF(D14&gt;223.99,"Výborný",IF(D14&gt;195.99,"Velmi dobrý",IF(D14&gt;139.99,"Dobrý",IF(D14&lt;140,"Nehodnocen")))))</f>
        <v>Nehodnocen</v>
      </c>
      <c r="B16" s="241">
        <v>1</v>
      </c>
      <c r="C16" s="242" t="b">
        <f>IF((C8="OBZ"),(Vstup!P7),IF((C8="OB1"),(Vstup!P25),IF((C8="OB2"),(Vstup!P43),IF((C8="OB3"),(Vstup!P61)))))</f>
        <v>0</v>
      </c>
      <c r="D16" s="242"/>
      <c r="E16" s="183">
        <v>0</v>
      </c>
      <c r="F16" s="243" t="b">
        <f>IF((C8="OBZ"),(Vstup!S7),IF((C8="OB1"),(Vstup!S25),IF((C8="OB2"),(Vstup!S43),IF((C8="OB3"),(Vstup!S61)))))</f>
        <v>0</v>
      </c>
      <c r="G16" s="244">
        <f>E16*F16</f>
        <v>0</v>
      </c>
      <c r="H16" s="245">
        <f aca="true" t="shared" si="0" ref="H16:H25">IF(D16=0,E16*2,D16+E16)/2</f>
        <v>0</v>
      </c>
      <c r="I16" s="213"/>
    </row>
    <row r="17" spans="1:9" ht="14.25" customHeight="1">
      <c r="A17" s="235" t="str">
        <f>IF(D14="DISK","Diskvalifikace",IF(D14&gt;255.99,"Výborný",IF(D14&gt;224.99,"Velmi dobrý",IF(D14&gt;191.99,"Dobrý",IF(D14&lt;192,"Nehodnocen")))))</f>
        <v>Nehodnocen</v>
      </c>
      <c r="B17" s="246">
        <v>2</v>
      </c>
      <c r="C17" s="247" t="b">
        <f>IF((C8="OBZ"),(Vstup!P8),IF((C8="OB1"),(Vstup!P26),IF((C8="OB2"),(Vstup!P44),IF((C8="OB3"),(Vstup!P62)))))</f>
        <v>0</v>
      </c>
      <c r="D17" s="247"/>
      <c r="E17" s="267">
        <v>0</v>
      </c>
      <c r="F17" s="248" t="b">
        <f>IF((C8="OBZ"),(Vstup!S8),IF((C8="OB1"),(Vstup!S26),IF((C8="OB2"),(Vstup!S44),IF((C8="OB3"),(Vstup!S62)))))</f>
        <v>0</v>
      </c>
      <c r="G17" s="249">
        <f>E17*F17</f>
        <v>0</v>
      </c>
      <c r="H17" s="245">
        <f t="shared" si="0"/>
        <v>0</v>
      </c>
      <c r="I17" s="213"/>
    </row>
    <row r="18" spans="1:9" ht="14.25" customHeight="1">
      <c r="A18" s="235" t="str">
        <f>IF(D14="DISK","Diskvalifikace",IF(D14&gt;255.99,"Výborný",IF(D14&gt;224.99,"Velmi dobrý",IF(D14&gt;191.99,"Dobrý",IF(D14&lt;192,"Nehodnocen")))))</f>
        <v>Nehodnocen</v>
      </c>
      <c r="B18" s="246">
        <v>3</v>
      </c>
      <c r="C18" s="250" t="b">
        <f>IF((C8="OBZ"),(Vstup!P9),IF((C8="OB1"),(Vstup!P27),IF((C8="OB2"),(Vstup!P45),IF((C8="OB3"),(Vstup!P63)))))</f>
        <v>0</v>
      </c>
      <c r="D18" s="250"/>
      <c r="E18" s="268">
        <v>0</v>
      </c>
      <c r="F18" s="248" t="b">
        <f>IF((C8="OBZ"),(Vstup!S9),IF((C8="OB1"),(Vstup!S27),IF((C8="OB2"),(Vstup!S45),IF((C8="OB3"),(Vstup!S63)))))</f>
        <v>0</v>
      </c>
      <c r="G18" s="251">
        <f>E18*F18</f>
        <v>0</v>
      </c>
      <c r="H18" s="245">
        <f t="shared" si="0"/>
        <v>0</v>
      </c>
      <c r="I18" s="213"/>
    </row>
    <row r="19" spans="1:9" ht="14.25" customHeight="1">
      <c r="A19" s="252"/>
      <c r="B19" s="246">
        <v>4</v>
      </c>
      <c r="C19" s="250" t="b">
        <f>IF((C8="OBZ"),(Vstup!P10),IF((C8="OB1"),(Vstup!P28),IF((C8="OB2"),(Vstup!P46),IF((C8="OB3"),(Vstup!P64)))))</f>
        <v>0</v>
      </c>
      <c r="D19" s="250"/>
      <c r="E19" s="268">
        <v>0</v>
      </c>
      <c r="F19" s="248" t="b">
        <f>IF((C8="OBZ"),(Vstup!S10),IF((C8="OB1"),(Vstup!S28),IF((C8="OB2"),(Vstup!S46),IF((C8="OB3"),(Vstup!S64)))))</f>
        <v>0</v>
      </c>
      <c r="G19" s="251">
        <f aca="true" t="shared" si="1" ref="G19:G24">E19*F19</f>
        <v>0</v>
      </c>
      <c r="H19" s="245">
        <f t="shared" si="0"/>
        <v>0</v>
      </c>
      <c r="I19" s="213"/>
    </row>
    <row r="20" spans="1:9" ht="14.25" customHeight="1">
      <c r="A20" s="252"/>
      <c r="B20" s="246">
        <v>5</v>
      </c>
      <c r="C20" s="250" t="b">
        <f>IF((C8="OBZ"),(Vstup!P11),IF((C8="OB1"),(Vstup!P29),IF((C8="OB2"),(Vstup!P47),IF((C8="OB3"),(Vstup!P65)))))</f>
        <v>0</v>
      </c>
      <c r="D20" s="250"/>
      <c r="E20" s="268">
        <v>0</v>
      </c>
      <c r="F20" s="248" t="b">
        <f>IF((C8="OBZ"),(Vstup!S11),IF((C8="OB1"),(Vstup!S29),IF((C8="OB2"),(Vstup!S47),IF((C8="OB3"),(Vstup!S65)))))</f>
        <v>0</v>
      </c>
      <c r="G20" s="251">
        <f t="shared" si="1"/>
        <v>0</v>
      </c>
      <c r="H20" s="245">
        <f t="shared" si="0"/>
        <v>0</v>
      </c>
      <c r="I20" s="213"/>
    </row>
    <row r="21" spans="1:9" ht="14.25" customHeight="1">
      <c r="A21" s="252"/>
      <c r="B21" s="246">
        <v>6</v>
      </c>
      <c r="C21" s="250" t="b">
        <f>IF((C8="OBZ"),(Vstup!P12),IF((C8="OB1"),(Vstup!P30),IF((C8="OB2"),(Vstup!P48),IF((C8="OB3"),(Vstup!P66)))))</f>
        <v>0</v>
      </c>
      <c r="D21" s="250"/>
      <c r="E21" s="268">
        <v>0</v>
      </c>
      <c r="F21" s="248" t="b">
        <f>IF((C8="OBZ"),(Vstup!S12),IF((C8="OB1"),(Vstup!S30),IF((C8="OB2"),(Vstup!S48),IF((C8="OB3"),(Vstup!S66)))))</f>
        <v>0</v>
      </c>
      <c r="G21" s="251">
        <f t="shared" si="1"/>
        <v>0</v>
      </c>
      <c r="H21" s="245">
        <f t="shared" si="0"/>
        <v>0</v>
      </c>
      <c r="I21" s="213"/>
    </row>
    <row r="22" spans="1:9" ht="14.25" customHeight="1">
      <c r="A22" s="252"/>
      <c r="B22" s="246">
        <v>7</v>
      </c>
      <c r="C22" s="250" t="b">
        <f>IF((C8="OBZ"),(Vstup!P13),IF((C8="OB1"),(Vstup!P31),IF((C8="OB2"),(Vstup!P49),IF((C8="OB3"),(Vstup!P67)))))</f>
        <v>0</v>
      </c>
      <c r="D22" s="250"/>
      <c r="E22" s="268">
        <v>0</v>
      </c>
      <c r="F22" s="248" t="b">
        <f>IF((C8="OBZ"),(Vstup!S13),IF((C8="OB1"),(Vstup!S31),IF((C8="OB2"),(Vstup!S49),IF((C8="OB3"),(Vstup!S67)))))</f>
        <v>0</v>
      </c>
      <c r="G22" s="251">
        <f t="shared" si="1"/>
        <v>0</v>
      </c>
      <c r="H22" s="245">
        <f t="shared" si="0"/>
        <v>0</v>
      </c>
      <c r="I22" s="213"/>
    </row>
    <row r="23" spans="1:9" ht="14.25" customHeight="1">
      <c r="A23" s="252"/>
      <c r="B23" s="246">
        <v>8</v>
      </c>
      <c r="C23" s="250" t="b">
        <f>IF((C8="OBZ"),(Vstup!P14),IF((C8="OB1"),(Vstup!P32),IF((C8="OB2"),(Vstup!P50),IF((C8="OB3"),(Vstup!P68)))))</f>
        <v>0</v>
      </c>
      <c r="D23" s="250"/>
      <c r="E23" s="268">
        <v>0</v>
      </c>
      <c r="F23" s="248" t="b">
        <f>IF((C8="OBZ"),(Vstup!S14),IF((C8="OB1"),(Vstup!S32),IF((C8="OB2"),(Vstup!S50),IF((C8="OB3"),(Vstup!S68)))))</f>
        <v>0</v>
      </c>
      <c r="G23" s="251">
        <f t="shared" si="1"/>
        <v>0</v>
      </c>
      <c r="H23" s="245">
        <f t="shared" si="0"/>
        <v>0</v>
      </c>
      <c r="I23" s="213"/>
    </row>
    <row r="24" spans="1:9" ht="14.25" customHeight="1">
      <c r="A24" s="252"/>
      <c r="B24" s="246">
        <v>9</v>
      </c>
      <c r="C24" s="250" t="b">
        <f>IF((C8="OBZ"),(Vstup!P15),IF((C8="OB1"),(Vstup!P33),IF((C8="OB2"),(Vstup!P51),IF((C8="OB3"),(Vstup!P69)))))</f>
        <v>0</v>
      </c>
      <c r="D24" s="250"/>
      <c r="E24" s="268">
        <v>0</v>
      </c>
      <c r="F24" s="248" t="b">
        <f>IF((C8="OBZ"),(Vstup!S15),IF((C8="OB1"),(Vstup!S33),IF((C8="OB2"),(Vstup!S51),IF((C8="OB3"),(Vstup!S69)))))</f>
        <v>0</v>
      </c>
      <c r="G24" s="251">
        <f t="shared" si="1"/>
        <v>0</v>
      </c>
      <c r="H24" s="245">
        <f t="shared" si="0"/>
        <v>0</v>
      </c>
      <c r="I24" s="213"/>
    </row>
    <row r="25" spans="1:9" ht="14.25" customHeight="1">
      <c r="A25" s="252"/>
      <c r="B25" s="253">
        <v>10</v>
      </c>
      <c r="C25" s="254" t="b">
        <f>IF((C8="OBZ"),(Vstup!P16),IF((C8="OB1"),(Vstup!P34),IF((C8="OB2"),(Vstup!P52),IF((C8="OB3"),(Vstup!P70)))))</f>
        <v>0</v>
      </c>
      <c r="D25" s="254"/>
      <c r="E25" s="269">
        <v>0</v>
      </c>
      <c r="F25" s="255" t="b">
        <f>IF((C8="OBZ"),(Vstup!S16),IF((C8="OB1"),(Vstup!S34),IF((C8="OB2"),(Vstup!S52),IF((C8="OB3"),(Vstup!S70)))))</f>
        <v>0</v>
      </c>
      <c r="G25" s="256">
        <f>E25*F25</f>
        <v>0</v>
      </c>
      <c r="H25" s="245">
        <f t="shared" si="0"/>
        <v>0</v>
      </c>
      <c r="I25" s="213"/>
    </row>
    <row r="26" spans="1:9" ht="12.75">
      <c r="A26" s="252"/>
      <c r="B26" s="257"/>
      <c r="C26" s="258" t="s">
        <v>82</v>
      </c>
      <c r="D26" s="258"/>
      <c r="E26" s="258"/>
      <c r="F26" s="258"/>
      <c r="G26" s="259">
        <f>SUM(G16:G25)</f>
        <v>0</v>
      </c>
      <c r="H26" s="260"/>
      <c r="I26" s="213"/>
    </row>
    <row r="27" spans="1:9" ht="12.75">
      <c r="A27" s="261"/>
      <c r="B27" s="262"/>
      <c r="C27" s="263"/>
      <c r="D27" s="263"/>
      <c r="E27" s="263"/>
      <c r="F27" s="263"/>
      <c r="G27" s="264"/>
      <c r="H27" s="265"/>
      <c r="I27" s="266"/>
    </row>
    <row r="28" spans="1:9" ht="12.75">
      <c r="A28" s="196"/>
      <c r="B28" s="197"/>
      <c r="C28" s="198"/>
      <c r="D28" s="198"/>
      <c r="E28" s="198"/>
      <c r="F28" s="198"/>
      <c r="G28" s="199"/>
      <c r="H28" s="196"/>
      <c r="I28" s="196"/>
    </row>
    <row r="29" spans="1:9" ht="12.75">
      <c r="A29" s="196"/>
      <c r="B29" s="197"/>
      <c r="C29" s="198"/>
      <c r="D29" s="198"/>
      <c r="E29" s="198"/>
      <c r="F29" s="198"/>
      <c r="G29" s="199"/>
      <c r="H29" s="196"/>
      <c r="I29" s="196"/>
    </row>
    <row r="30" spans="1:9" ht="12.75">
      <c r="A30" s="196"/>
      <c r="B30" s="197"/>
      <c r="C30" s="198"/>
      <c r="D30" s="198"/>
      <c r="E30" s="198"/>
      <c r="F30" s="198"/>
      <c r="G30" s="199"/>
      <c r="H30" s="196"/>
      <c r="I30" s="196"/>
    </row>
    <row r="31" spans="1:9" ht="12.75">
      <c r="A31" s="196"/>
      <c r="B31" s="197"/>
      <c r="C31" s="198"/>
      <c r="D31" s="198"/>
      <c r="E31" s="198"/>
      <c r="F31" s="198"/>
      <c r="G31" s="199"/>
      <c r="H31" s="196"/>
      <c r="I31" s="196"/>
    </row>
    <row r="32" spans="1:5" ht="12.75">
      <c r="A32" s="200" t="s">
        <v>141</v>
      </c>
      <c r="B32" s="201"/>
      <c r="C32" s="201"/>
      <c r="D32" s="201"/>
      <c r="E32" s="202"/>
    </row>
    <row r="35" spans="1:3" ht="12.75">
      <c r="A35" s="203" t="s">
        <v>142</v>
      </c>
      <c r="B35" s="204"/>
      <c r="C35" s="204"/>
    </row>
  </sheetData>
  <sheetProtection sheet="1"/>
  <mergeCells count="12">
    <mergeCell ref="D10:D12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</mergeCells>
  <printOptions/>
  <pageMargins left="0.7875" right="0.7875" top="0.9847222222222223" bottom="0.9840277777777777" header="0.49236111111111114" footer="0.5118055555555555"/>
  <pageSetup horizontalDpi="300" verticalDpi="300" orientation="landscape" paperSize="9"/>
  <headerFooter alignWithMargins="0">
    <oddHeader>&amp;C&amp;18Výsledkový list OBEDIENCE CZ</oddHeader>
  </headerFooter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indexed="45"/>
  </sheetPr>
  <dimension ref="A1:I35"/>
  <sheetViews>
    <sheetView showGridLines="0" workbookViewId="0" topLeftCell="A1">
      <selection activeCell="E16" sqref="E16"/>
    </sheetView>
  </sheetViews>
  <sheetFormatPr defaultColWidth="9.140625" defaultRowHeight="12.75"/>
  <cols>
    <col min="1" max="1" width="28.7109375" style="121" customWidth="1"/>
    <col min="2" max="2" width="6.00390625" style="121" customWidth="1"/>
    <col min="3" max="3" width="39.7109375" style="121" customWidth="1"/>
    <col min="4" max="4" width="15.7109375" style="121" customWidth="1"/>
    <col min="5" max="5" width="13.8515625" style="121" customWidth="1"/>
    <col min="6" max="6" width="6.421875" style="121" customWidth="1"/>
    <col min="7" max="7" width="16.421875" style="121" customWidth="1"/>
    <col min="8" max="8" width="0" style="121" hidden="1" customWidth="1"/>
    <col min="9" max="16384" width="9.140625" style="121" customWidth="1"/>
  </cols>
  <sheetData>
    <row r="1" spans="1:9" ht="12.75">
      <c r="A1" s="205" t="s">
        <v>133</v>
      </c>
      <c r="B1" s="206" t="s">
        <v>134</v>
      </c>
      <c r="C1" s="207" t="str">
        <f>+Vstup!I1</f>
        <v>Klub Obedience CZ</v>
      </c>
      <c r="D1" s="208"/>
      <c r="E1" s="208"/>
      <c r="F1" s="208"/>
      <c r="G1" s="208"/>
      <c r="H1" s="208"/>
      <c r="I1" s="209"/>
    </row>
    <row r="2" spans="1:9" ht="12.75">
      <c r="A2" s="210" t="s">
        <v>135</v>
      </c>
      <c r="B2" s="211" t="s">
        <v>134</v>
      </c>
      <c r="C2" s="212" t="str">
        <f>+Vstup!I2</f>
        <v>5.MR BO a AO</v>
      </c>
      <c r="D2" s="196"/>
      <c r="E2" s="196"/>
      <c r="F2" s="196"/>
      <c r="G2" s="196"/>
      <c r="H2" s="196"/>
      <c r="I2" s="213"/>
    </row>
    <row r="3" spans="1:9" ht="12.75">
      <c r="A3" s="210" t="s">
        <v>136</v>
      </c>
      <c r="B3" s="211" t="s">
        <v>134</v>
      </c>
      <c r="C3" s="214" t="str">
        <f>+Vstup!I3</f>
        <v>13.09.2014</v>
      </c>
      <c r="D3" s="196"/>
      <c r="E3" s="196"/>
      <c r="F3" s="196"/>
      <c r="G3" s="196"/>
      <c r="H3" s="196"/>
      <c r="I3" s="213"/>
    </row>
    <row r="4" spans="1:9" ht="12.75">
      <c r="A4" s="215"/>
      <c r="B4" s="211"/>
      <c r="C4" s="216"/>
      <c r="D4" s="196"/>
      <c r="E4" s="196"/>
      <c r="F4" s="196"/>
      <c r="G4" s="196"/>
      <c r="H4" s="196"/>
      <c r="I4" s="213"/>
    </row>
    <row r="5" spans="1:9" ht="12.75">
      <c r="A5" s="210" t="s">
        <v>137</v>
      </c>
      <c r="B5" s="211" t="s">
        <v>134</v>
      </c>
      <c r="C5" s="217">
        <f>+Vstup!B36</f>
        <v>0</v>
      </c>
      <c r="D5" s="196"/>
      <c r="E5" s="196"/>
      <c r="F5" s="196"/>
      <c r="G5" s="196"/>
      <c r="H5" s="196"/>
      <c r="I5" s="213"/>
    </row>
    <row r="6" spans="1:9" ht="12.75">
      <c r="A6" s="210" t="s">
        <v>2</v>
      </c>
      <c r="B6" s="211" t="s">
        <v>134</v>
      </c>
      <c r="C6" s="217">
        <f>+Vstup!C36</f>
        <v>0</v>
      </c>
      <c r="D6" s="196"/>
      <c r="E6" s="196"/>
      <c r="F6" s="196"/>
      <c r="G6" s="196"/>
      <c r="H6" s="196"/>
      <c r="I6" s="213"/>
    </row>
    <row r="7" spans="1:9" ht="12.75">
      <c r="A7" s="210" t="s">
        <v>3</v>
      </c>
      <c r="B7" s="211" t="s">
        <v>134</v>
      </c>
      <c r="C7" s="217">
        <f>+Vstup!D36</f>
        <v>0</v>
      </c>
      <c r="D7" s="196"/>
      <c r="E7" s="196"/>
      <c r="F7" s="196"/>
      <c r="G7" s="196"/>
      <c r="H7" s="196"/>
      <c r="I7" s="213"/>
    </row>
    <row r="8" spans="1:9" ht="12.75">
      <c r="A8" s="210" t="s">
        <v>4</v>
      </c>
      <c r="B8" s="211" t="s">
        <v>134</v>
      </c>
      <c r="C8" s="217">
        <f>+Vstup!E36</f>
        <v>0</v>
      </c>
      <c r="D8" s="196"/>
      <c r="E8" s="196"/>
      <c r="F8" s="196"/>
      <c r="G8" s="196"/>
      <c r="H8" s="196"/>
      <c r="I8" s="213"/>
    </row>
    <row r="9" spans="1:9" ht="12.75">
      <c r="A9" s="210"/>
      <c r="B9" s="218"/>
      <c r="C9" s="216"/>
      <c r="D9" s="196"/>
      <c r="E9" s="196"/>
      <c r="F9" s="196"/>
      <c r="G9" s="196"/>
      <c r="H9" s="196"/>
      <c r="I9" s="213"/>
    </row>
    <row r="10" spans="1:9" ht="41.25" customHeight="1">
      <c r="A10" s="210" t="s">
        <v>138</v>
      </c>
      <c r="B10" s="211" t="s">
        <v>134</v>
      </c>
      <c r="C10" s="214" t="str">
        <f>+Vstup!I4</f>
        <v>Rudy Cattrysse / Markéta Píšová (OBZ)</v>
      </c>
      <c r="D10" s="219" t="s">
        <v>139</v>
      </c>
      <c r="E10" s="220" t="s">
        <v>9</v>
      </c>
      <c r="F10" s="221"/>
      <c r="G10" s="222"/>
      <c r="H10" s="196"/>
      <c r="I10" s="213"/>
    </row>
    <row r="11" spans="1:9" ht="12.75">
      <c r="A11" s="210"/>
      <c r="B11" s="211"/>
      <c r="C11" s="214"/>
      <c r="D11" s="219"/>
      <c r="E11" s="223" t="s">
        <v>16</v>
      </c>
      <c r="F11" s="224"/>
      <c r="G11" s="225" t="b">
        <f>IF((C8="OBZ"),(Vstup!T2),IF((C8="OB1"),(Vstup!T20),IF((C8="OB2"),(Vstup!T38),IF((C8="OB3"),(Vstup!T56)))))</f>
        <v>0</v>
      </c>
      <c r="H11" s="226"/>
      <c r="I11" s="213"/>
    </row>
    <row r="12" spans="1:9" ht="12.75">
      <c r="A12" s="210" t="s">
        <v>140</v>
      </c>
      <c r="B12" s="211" t="s">
        <v>134</v>
      </c>
      <c r="C12" s="212" t="str">
        <f>+Vstup!I6</f>
        <v>Zuzana Coufalová / Hana Böhme (OBZ)</v>
      </c>
      <c r="D12" s="219"/>
      <c r="E12" s="223" t="s">
        <v>23</v>
      </c>
      <c r="F12" s="224"/>
      <c r="G12" s="225" t="b">
        <f>IF((C8="OBZ"),(Vstup!T3),IF((C8="OB1"),(Vstup!T21),IF((C8="OB2"),(Vstup!T39),IF((C8="OB3"),(Vstup!T57)))))</f>
        <v>0</v>
      </c>
      <c r="H12" s="196"/>
      <c r="I12" s="213"/>
    </row>
    <row r="13" spans="1:9" ht="12.75">
      <c r="A13" s="210"/>
      <c r="B13" s="211"/>
      <c r="C13" s="212"/>
      <c r="D13" s="157">
        <v>0</v>
      </c>
      <c r="E13" s="227" t="s">
        <v>30</v>
      </c>
      <c r="F13" s="228"/>
      <c r="G13" s="225" t="b">
        <f>IF((C8="OBZ"),(Vstup!T4),IF((C8="OB1"),(Vstup!T22),IF((C8="OB2"),(Vstup!T40),IF((C8="OB3"),(Vstup!T58)))))</f>
        <v>0</v>
      </c>
      <c r="H13" s="196"/>
      <c r="I13" s="213"/>
    </row>
    <row r="14" spans="1:9" ht="20.25" customHeight="1">
      <c r="A14" s="229"/>
      <c r="B14" s="230"/>
      <c r="C14" s="212"/>
      <c r="D14" s="231">
        <f>IF(D13="DISK","DISK",(+G26+D13))</f>
        <v>0</v>
      </c>
      <c r="E14" s="232" t="s">
        <v>34</v>
      </c>
      <c r="F14" s="233"/>
      <c r="G14" s="234" t="b">
        <f>IF((C8)="OBZ",(A15),IF((C8)="OB1",(A16),IF((C8)="OB2",(A17),IF((C8)="OB3",(A18)))))</f>
        <v>0</v>
      </c>
      <c r="H14" s="196"/>
      <c r="I14" s="213"/>
    </row>
    <row r="15" spans="1:9" ht="12.75">
      <c r="A15" s="235" t="str">
        <f>IF(D14="DISK","Diskvalifikace",IF(D14&gt;223.99,"Výborný",IF(D14&gt;195.99,"Velmi dobrý",IF(D14&gt;139.99,"Dobrý",IF(D14&lt;140,"Nehodnocen")))))</f>
        <v>Nehodnocen</v>
      </c>
      <c r="B15" s="236" t="s">
        <v>39</v>
      </c>
      <c r="C15" s="237" t="s">
        <v>40</v>
      </c>
      <c r="D15" s="237"/>
      <c r="E15" s="238" t="s">
        <v>41</v>
      </c>
      <c r="F15" s="239" t="s">
        <v>42</v>
      </c>
      <c r="G15" s="240" t="s">
        <v>43</v>
      </c>
      <c r="H15" s="196"/>
      <c r="I15" s="213"/>
    </row>
    <row r="16" spans="1:9" ht="14.25" customHeight="1">
      <c r="A16" s="235" t="str">
        <f>IF(D14="DISK","Diskvalifikace",IF(D14&gt;223.99,"Výborný",IF(D14&gt;195.99,"Velmi dobrý",IF(D14&gt;139.99,"Dobrý",IF(D14&lt;140,"Nehodnocen")))))</f>
        <v>Nehodnocen</v>
      </c>
      <c r="B16" s="241">
        <v>1</v>
      </c>
      <c r="C16" s="242" t="b">
        <f>IF((C8="OBZ"),(Vstup!P7),IF((C8="OB1"),(Vstup!P25),IF((C8="OB2"),(Vstup!P43),IF((C8="OB3"),(Vstup!P61)))))</f>
        <v>0</v>
      </c>
      <c r="D16" s="242"/>
      <c r="E16" s="183">
        <v>0</v>
      </c>
      <c r="F16" s="243" t="b">
        <f>IF((C8="OBZ"),(Vstup!S7),IF((C8="OB1"),(Vstup!S25),IF((C8="OB2"),(Vstup!S43),IF((C8="OB3"),(Vstup!S61)))))</f>
        <v>0</v>
      </c>
      <c r="G16" s="244">
        <f>E16*F16</f>
        <v>0</v>
      </c>
      <c r="H16" s="245">
        <f aca="true" t="shared" si="0" ref="H16:H25">IF(D16=0,E16*2,D16+E16)/2</f>
        <v>0</v>
      </c>
      <c r="I16" s="213"/>
    </row>
    <row r="17" spans="1:9" ht="14.25" customHeight="1">
      <c r="A17" s="235" t="str">
        <f>IF(D14="DISK","Diskvalifikace",IF(D14&gt;255.99,"Výborný",IF(D14&gt;224.99,"Velmi dobrý",IF(D14&gt;191.99,"Dobrý",IF(D14&lt;192,"Nehodnocen")))))</f>
        <v>Nehodnocen</v>
      </c>
      <c r="B17" s="246">
        <v>2</v>
      </c>
      <c r="C17" s="247" t="b">
        <f>IF((C8="OBZ"),(Vstup!P8),IF((C8="OB1"),(Vstup!P26),IF((C8="OB2"),(Vstup!P44),IF((C8="OB3"),(Vstup!P62)))))</f>
        <v>0</v>
      </c>
      <c r="D17" s="247"/>
      <c r="E17" s="267">
        <v>0</v>
      </c>
      <c r="F17" s="248" t="b">
        <f>IF((C8="OBZ"),(Vstup!S8),IF((C8="OB1"),(Vstup!S26),IF((C8="OB2"),(Vstup!S44),IF((C8="OB3"),(Vstup!S62)))))</f>
        <v>0</v>
      </c>
      <c r="G17" s="249">
        <f>E17*F17</f>
        <v>0</v>
      </c>
      <c r="H17" s="245">
        <f t="shared" si="0"/>
        <v>0</v>
      </c>
      <c r="I17" s="213"/>
    </row>
    <row r="18" spans="1:9" ht="14.25" customHeight="1">
      <c r="A18" s="235" t="str">
        <f>IF(D14="DISK","Diskvalifikace",IF(D14&gt;255.99,"Výborný",IF(D14&gt;224.99,"Velmi dobrý",IF(D14&gt;191.99,"Dobrý",IF(D14&lt;192,"Nehodnocen")))))</f>
        <v>Nehodnocen</v>
      </c>
      <c r="B18" s="246">
        <v>3</v>
      </c>
      <c r="C18" s="250" t="b">
        <f>IF((C8="OBZ"),(Vstup!P9),IF((C8="OB1"),(Vstup!P27),IF((C8="OB2"),(Vstup!P45),IF((C8="OB3"),(Vstup!P63)))))</f>
        <v>0</v>
      </c>
      <c r="D18" s="250"/>
      <c r="E18" s="268">
        <v>0</v>
      </c>
      <c r="F18" s="248" t="b">
        <f>IF((C8="OBZ"),(Vstup!S9),IF((C8="OB1"),(Vstup!S27),IF((C8="OB2"),(Vstup!S45),IF((C8="OB3"),(Vstup!S63)))))</f>
        <v>0</v>
      </c>
      <c r="G18" s="251">
        <f>E18*F18</f>
        <v>0</v>
      </c>
      <c r="H18" s="245">
        <f t="shared" si="0"/>
        <v>0</v>
      </c>
      <c r="I18" s="213"/>
    </row>
    <row r="19" spans="1:9" ht="14.25" customHeight="1">
      <c r="A19" s="252"/>
      <c r="B19" s="246">
        <v>4</v>
      </c>
      <c r="C19" s="250" t="b">
        <f>IF((C8="OBZ"),(Vstup!P10),IF((C8="OB1"),(Vstup!P28),IF((C8="OB2"),(Vstup!P46),IF((C8="OB3"),(Vstup!P64)))))</f>
        <v>0</v>
      </c>
      <c r="D19" s="250"/>
      <c r="E19" s="268">
        <v>0</v>
      </c>
      <c r="F19" s="248" t="b">
        <f>IF((C8="OBZ"),(Vstup!S10),IF((C8="OB1"),(Vstup!S28),IF((C8="OB2"),(Vstup!S46),IF((C8="OB3"),(Vstup!S64)))))</f>
        <v>0</v>
      </c>
      <c r="G19" s="251">
        <f aca="true" t="shared" si="1" ref="G19:G24">E19*F19</f>
        <v>0</v>
      </c>
      <c r="H19" s="245">
        <f t="shared" si="0"/>
        <v>0</v>
      </c>
      <c r="I19" s="213"/>
    </row>
    <row r="20" spans="1:9" ht="14.25" customHeight="1">
      <c r="A20" s="252"/>
      <c r="B20" s="246">
        <v>5</v>
      </c>
      <c r="C20" s="250" t="b">
        <f>IF((C8="OBZ"),(Vstup!P11),IF((C8="OB1"),(Vstup!P29),IF((C8="OB2"),(Vstup!P47),IF((C8="OB3"),(Vstup!P65)))))</f>
        <v>0</v>
      </c>
      <c r="D20" s="250"/>
      <c r="E20" s="268">
        <v>0</v>
      </c>
      <c r="F20" s="248" t="b">
        <f>IF((C8="OBZ"),(Vstup!S11),IF((C8="OB1"),(Vstup!S29),IF((C8="OB2"),(Vstup!S47),IF((C8="OB3"),(Vstup!S65)))))</f>
        <v>0</v>
      </c>
      <c r="G20" s="251">
        <f t="shared" si="1"/>
        <v>0</v>
      </c>
      <c r="H20" s="245">
        <f t="shared" si="0"/>
        <v>0</v>
      </c>
      <c r="I20" s="213"/>
    </row>
    <row r="21" spans="1:9" ht="14.25" customHeight="1">
      <c r="A21" s="252"/>
      <c r="B21" s="246">
        <v>6</v>
      </c>
      <c r="C21" s="250" t="b">
        <f>IF((C8="OBZ"),(Vstup!P12),IF((C8="OB1"),(Vstup!P30),IF((C8="OB2"),(Vstup!P48),IF((C8="OB3"),(Vstup!P66)))))</f>
        <v>0</v>
      </c>
      <c r="D21" s="250"/>
      <c r="E21" s="268">
        <v>0</v>
      </c>
      <c r="F21" s="248" t="b">
        <f>IF((C8="OBZ"),(Vstup!S12),IF((C8="OB1"),(Vstup!S30),IF((C8="OB2"),(Vstup!S48),IF((C8="OB3"),(Vstup!S66)))))</f>
        <v>0</v>
      </c>
      <c r="G21" s="251">
        <f t="shared" si="1"/>
        <v>0</v>
      </c>
      <c r="H21" s="245">
        <f t="shared" si="0"/>
        <v>0</v>
      </c>
      <c r="I21" s="213"/>
    </row>
    <row r="22" spans="1:9" ht="14.25" customHeight="1">
      <c r="A22" s="252"/>
      <c r="B22" s="246">
        <v>7</v>
      </c>
      <c r="C22" s="250" t="b">
        <f>IF((C8="OBZ"),(Vstup!P13),IF((C8="OB1"),(Vstup!P31),IF((C8="OB2"),(Vstup!P49),IF((C8="OB3"),(Vstup!P67)))))</f>
        <v>0</v>
      </c>
      <c r="D22" s="250"/>
      <c r="E22" s="268">
        <v>0</v>
      </c>
      <c r="F22" s="248" t="b">
        <f>IF((C8="OBZ"),(Vstup!S13),IF((C8="OB1"),(Vstup!S31),IF((C8="OB2"),(Vstup!S49),IF((C8="OB3"),(Vstup!S67)))))</f>
        <v>0</v>
      </c>
      <c r="G22" s="251">
        <f t="shared" si="1"/>
        <v>0</v>
      </c>
      <c r="H22" s="245">
        <f t="shared" si="0"/>
        <v>0</v>
      </c>
      <c r="I22" s="213"/>
    </row>
    <row r="23" spans="1:9" ht="14.25" customHeight="1">
      <c r="A23" s="252"/>
      <c r="B23" s="246">
        <v>8</v>
      </c>
      <c r="C23" s="250" t="b">
        <f>IF((C8="OBZ"),(Vstup!P14),IF((C8="OB1"),(Vstup!P32),IF((C8="OB2"),(Vstup!P50),IF((C8="OB3"),(Vstup!P68)))))</f>
        <v>0</v>
      </c>
      <c r="D23" s="250"/>
      <c r="E23" s="268">
        <v>0</v>
      </c>
      <c r="F23" s="248" t="b">
        <f>IF((C8="OBZ"),(Vstup!S14),IF((C8="OB1"),(Vstup!S32),IF((C8="OB2"),(Vstup!S50),IF((C8="OB3"),(Vstup!S68)))))</f>
        <v>0</v>
      </c>
      <c r="G23" s="251">
        <f t="shared" si="1"/>
        <v>0</v>
      </c>
      <c r="H23" s="245">
        <f t="shared" si="0"/>
        <v>0</v>
      </c>
      <c r="I23" s="213"/>
    </row>
    <row r="24" spans="1:9" ht="14.25" customHeight="1">
      <c r="A24" s="252"/>
      <c r="B24" s="246">
        <v>9</v>
      </c>
      <c r="C24" s="250" t="b">
        <f>IF((C8="OBZ"),(Vstup!P15),IF((C8="OB1"),(Vstup!P33),IF((C8="OB2"),(Vstup!P51),IF((C8="OB3"),(Vstup!P69)))))</f>
        <v>0</v>
      </c>
      <c r="D24" s="250"/>
      <c r="E24" s="268">
        <v>0</v>
      </c>
      <c r="F24" s="248" t="b">
        <f>IF((C8="OBZ"),(Vstup!S15),IF((C8="OB1"),(Vstup!S33),IF((C8="OB2"),(Vstup!S51),IF((C8="OB3"),(Vstup!S69)))))</f>
        <v>0</v>
      </c>
      <c r="G24" s="251">
        <f t="shared" si="1"/>
        <v>0</v>
      </c>
      <c r="H24" s="245">
        <f t="shared" si="0"/>
        <v>0</v>
      </c>
      <c r="I24" s="213"/>
    </row>
    <row r="25" spans="1:9" ht="14.25" customHeight="1">
      <c r="A25" s="252"/>
      <c r="B25" s="253">
        <v>10</v>
      </c>
      <c r="C25" s="254" t="b">
        <f>IF((C8="OBZ"),(Vstup!P16),IF((C8="OB1"),(Vstup!P34),IF((C8="OB2"),(Vstup!P52),IF((C8="OB3"),(Vstup!P70)))))</f>
        <v>0</v>
      </c>
      <c r="D25" s="254"/>
      <c r="E25" s="269">
        <v>0</v>
      </c>
      <c r="F25" s="255" t="b">
        <f>IF((C8="OBZ"),(Vstup!S16),IF((C8="OB1"),(Vstup!S34),IF((C8="OB2"),(Vstup!S52),IF((C8="OB3"),(Vstup!S70)))))</f>
        <v>0</v>
      </c>
      <c r="G25" s="256">
        <f>E25*F25</f>
        <v>0</v>
      </c>
      <c r="H25" s="245">
        <f t="shared" si="0"/>
        <v>0</v>
      </c>
      <c r="I25" s="213"/>
    </row>
    <row r="26" spans="1:9" ht="12.75">
      <c r="A26" s="252"/>
      <c r="B26" s="257"/>
      <c r="C26" s="258" t="s">
        <v>82</v>
      </c>
      <c r="D26" s="258"/>
      <c r="E26" s="258"/>
      <c r="F26" s="258"/>
      <c r="G26" s="259">
        <f>SUM(G16:G25)</f>
        <v>0</v>
      </c>
      <c r="H26" s="260"/>
      <c r="I26" s="213"/>
    </row>
    <row r="27" spans="1:9" ht="12.75">
      <c r="A27" s="261"/>
      <c r="B27" s="262"/>
      <c r="C27" s="263"/>
      <c r="D27" s="263"/>
      <c r="E27" s="263"/>
      <c r="F27" s="263"/>
      <c r="G27" s="264"/>
      <c r="H27" s="265"/>
      <c r="I27" s="266"/>
    </row>
    <row r="28" spans="1:9" ht="12.75">
      <c r="A28" s="196"/>
      <c r="B28" s="197"/>
      <c r="C28" s="198"/>
      <c r="D28" s="198"/>
      <c r="E28" s="198"/>
      <c r="F28" s="198"/>
      <c r="G28" s="199"/>
      <c r="H28" s="196"/>
      <c r="I28" s="196"/>
    </row>
    <row r="29" spans="1:9" ht="12.75">
      <c r="A29" s="196"/>
      <c r="B29" s="197"/>
      <c r="C29" s="198"/>
      <c r="D29" s="198"/>
      <c r="E29" s="198"/>
      <c r="F29" s="198"/>
      <c r="G29" s="199"/>
      <c r="H29" s="196"/>
      <c r="I29" s="196"/>
    </row>
    <row r="30" spans="1:9" ht="12.75">
      <c r="A30" s="196"/>
      <c r="B30" s="197"/>
      <c r="C30" s="198"/>
      <c r="D30" s="198"/>
      <c r="E30" s="198"/>
      <c r="F30" s="198"/>
      <c r="G30" s="199"/>
      <c r="H30" s="196"/>
      <c r="I30" s="196"/>
    </row>
    <row r="31" spans="1:9" ht="12.75">
      <c r="A31" s="196"/>
      <c r="B31" s="197"/>
      <c r="C31" s="198"/>
      <c r="D31" s="198"/>
      <c r="E31" s="198"/>
      <c r="F31" s="198"/>
      <c r="G31" s="199"/>
      <c r="H31" s="196"/>
      <c r="I31" s="196"/>
    </row>
    <row r="32" spans="1:5" ht="12.75">
      <c r="A32" s="200" t="s">
        <v>141</v>
      </c>
      <c r="B32" s="201"/>
      <c r="C32" s="201"/>
      <c r="D32" s="201"/>
      <c r="E32" s="202"/>
    </row>
    <row r="35" spans="1:3" ht="12.75">
      <c r="A35" s="203" t="s">
        <v>142</v>
      </c>
      <c r="B35" s="204"/>
      <c r="C35" s="204"/>
    </row>
  </sheetData>
  <sheetProtection sheet="1"/>
  <mergeCells count="12">
    <mergeCell ref="D10:D12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</mergeCells>
  <printOptions/>
  <pageMargins left="0.7875" right="0.7875" top="0.9847222222222223" bottom="0.9840277777777777" header="0.49236111111111114" footer="0.5118055555555555"/>
  <pageSetup horizontalDpi="300" verticalDpi="300" orientation="landscape" paperSize="9"/>
  <headerFooter alignWithMargins="0">
    <oddHeader>&amp;C&amp;18Výsledkový list OBEDIENCE CZ</oddHeader>
  </headerFooter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indexed="45"/>
  </sheetPr>
  <dimension ref="A1:I35"/>
  <sheetViews>
    <sheetView showGridLines="0" workbookViewId="0" topLeftCell="A1">
      <selection activeCell="E16" sqref="E16"/>
    </sheetView>
  </sheetViews>
  <sheetFormatPr defaultColWidth="9.140625" defaultRowHeight="12.75"/>
  <cols>
    <col min="1" max="1" width="28.7109375" style="121" customWidth="1"/>
    <col min="2" max="2" width="6.00390625" style="121" customWidth="1"/>
    <col min="3" max="3" width="39.7109375" style="121" customWidth="1"/>
    <col min="4" max="4" width="15.7109375" style="121" customWidth="1"/>
    <col min="5" max="5" width="13.8515625" style="121" customWidth="1"/>
    <col min="6" max="6" width="6.421875" style="121" customWidth="1"/>
    <col min="7" max="7" width="16.421875" style="121" customWidth="1"/>
    <col min="8" max="8" width="0" style="121" hidden="1" customWidth="1"/>
    <col min="9" max="16384" width="9.140625" style="121" customWidth="1"/>
  </cols>
  <sheetData>
    <row r="1" spans="1:9" ht="12.75">
      <c r="A1" s="205" t="s">
        <v>133</v>
      </c>
      <c r="B1" s="206" t="s">
        <v>134</v>
      </c>
      <c r="C1" s="207" t="str">
        <f>+Vstup!I1</f>
        <v>Klub Obedience CZ</v>
      </c>
      <c r="D1" s="208"/>
      <c r="E1" s="208"/>
      <c r="F1" s="208"/>
      <c r="G1" s="208"/>
      <c r="H1" s="208"/>
      <c r="I1" s="209"/>
    </row>
    <row r="2" spans="1:9" ht="12.75">
      <c r="A2" s="210" t="s">
        <v>135</v>
      </c>
      <c r="B2" s="211" t="s">
        <v>134</v>
      </c>
      <c r="C2" s="212" t="str">
        <f>+Vstup!I2</f>
        <v>5.MR BO a AO</v>
      </c>
      <c r="D2" s="196"/>
      <c r="E2" s="196"/>
      <c r="F2" s="196"/>
      <c r="G2" s="196"/>
      <c r="H2" s="196"/>
      <c r="I2" s="213"/>
    </row>
    <row r="3" spans="1:9" ht="12.75">
      <c r="A3" s="210" t="s">
        <v>136</v>
      </c>
      <c r="B3" s="211" t="s">
        <v>134</v>
      </c>
      <c r="C3" s="214" t="str">
        <f>+Vstup!I3</f>
        <v>13.09.2014</v>
      </c>
      <c r="D3" s="196"/>
      <c r="E3" s="196"/>
      <c r="F3" s="196"/>
      <c r="G3" s="196"/>
      <c r="H3" s="196"/>
      <c r="I3" s="213"/>
    </row>
    <row r="4" spans="1:9" ht="12.75">
      <c r="A4" s="215"/>
      <c r="B4" s="211"/>
      <c r="C4" s="216"/>
      <c r="D4" s="196"/>
      <c r="E4" s="196"/>
      <c r="F4" s="196"/>
      <c r="G4" s="196"/>
      <c r="H4" s="196"/>
      <c r="I4" s="213"/>
    </row>
    <row r="5" spans="1:9" ht="12.75">
      <c r="A5" s="210" t="s">
        <v>137</v>
      </c>
      <c r="B5" s="211" t="s">
        <v>134</v>
      </c>
      <c r="C5" s="217">
        <f>+Vstup!B37</f>
        <v>0</v>
      </c>
      <c r="D5" s="196"/>
      <c r="E5" s="196"/>
      <c r="F5" s="196"/>
      <c r="G5" s="196"/>
      <c r="H5" s="196"/>
      <c r="I5" s="213"/>
    </row>
    <row r="6" spans="1:9" ht="12.75">
      <c r="A6" s="210" t="s">
        <v>2</v>
      </c>
      <c r="B6" s="211" t="s">
        <v>134</v>
      </c>
      <c r="C6" s="217">
        <f>+Vstup!C37</f>
        <v>0</v>
      </c>
      <c r="D6" s="196"/>
      <c r="E6" s="196"/>
      <c r="F6" s="196"/>
      <c r="G6" s="196"/>
      <c r="H6" s="196"/>
      <c r="I6" s="213"/>
    </row>
    <row r="7" spans="1:9" ht="12.75">
      <c r="A7" s="210" t="s">
        <v>3</v>
      </c>
      <c r="B7" s="211" t="s">
        <v>134</v>
      </c>
      <c r="C7" s="217">
        <f>+Vstup!D37</f>
        <v>0</v>
      </c>
      <c r="D7" s="196"/>
      <c r="E7" s="196"/>
      <c r="F7" s="196"/>
      <c r="G7" s="196"/>
      <c r="H7" s="196"/>
      <c r="I7" s="213"/>
    </row>
    <row r="8" spans="1:9" ht="12.75">
      <c r="A8" s="210" t="s">
        <v>4</v>
      </c>
      <c r="B8" s="211" t="s">
        <v>134</v>
      </c>
      <c r="C8" s="217">
        <f>+Vstup!E37</f>
        <v>0</v>
      </c>
      <c r="D8" s="196"/>
      <c r="E8" s="196"/>
      <c r="F8" s="196"/>
      <c r="G8" s="196"/>
      <c r="H8" s="196"/>
      <c r="I8" s="213"/>
    </row>
    <row r="9" spans="1:9" ht="12.75">
      <c r="A9" s="210"/>
      <c r="B9" s="218"/>
      <c r="C9" s="216"/>
      <c r="D9" s="196"/>
      <c r="E9" s="196"/>
      <c r="F9" s="196"/>
      <c r="G9" s="196"/>
      <c r="H9" s="196"/>
      <c r="I9" s="213"/>
    </row>
    <row r="10" spans="1:9" ht="41.25" customHeight="1">
      <c r="A10" s="210" t="s">
        <v>138</v>
      </c>
      <c r="B10" s="211" t="s">
        <v>134</v>
      </c>
      <c r="C10" s="214" t="str">
        <f>+Vstup!I4</f>
        <v>Rudy Cattrysse / Markéta Píšová (OBZ)</v>
      </c>
      <c r="D10" s="219" t="s">
        <v>139</v>
      </c>
      <c r="E10" s="220" t="s">
        <v>9</v>
      </c>
      <c r="F10" s="221"/>
      <c r="G10" s="222"/>
      <c r="H10" s="196"/>
      <c r="I10" s="213"/>
    </row>
    <row r="11" spans="1:9" ht="12.75">
      <c r="A11" s="210"/>
      <c r="B11" s="211"/>
      <c r="C11" s="214"/>
      <c r="D11" s="219"/>
      <c r="E11" s="223" t="s">
        <v>16</v>
      </c>
      <c r="F11" s="224"/>
      <c r="G11" s="225" t="b">
        <f>IF((C8="OBZ"),(Vstup!T2),IF((C8="OB1"),(Vstup!T20),IF((C8="OB2"),(Vstup!T38),IF((C8="OB3"),(Vstup!T56)))))</f>
        <v>0</v>
      </c>
      <c r="H11" s="226"/>
      <c r="I11" s="213"/>
    </row>
    <row r="12" spans="1:9" ht="12.75">
      <c r="A12" s="210" t="s">
        <v>140</v>
      </c>
      <c r="B12" s="211" t="s">
        <v>134</v>
      </c>
      <c r="C12" s="212" t="str">
        <f>+Vstup!I6</f>
        <v>Zuzana Coufalová / Hana Böhme (OBZ)</v>
      </c>
      <c r="D12" s="219"/>
      <c r="E12" s="223" t="s">
        <v>23</v>
      </c>
      <c r="F12" s="224"/>
      <c r="G12" s="225" t="b">
        <f>IF((C8="OBZ"),(Vstup!T3),IF((C8="OB1"),(Vstup!T21),IF((C8="OB2"),(Vstup!T39),IF((C8="OB3"),(Vstup!T57)))))</f>
        <v>0</v>
      </c>
      <c r="H12" s="196"/>
      <c r="I12" s="213"/>
    </row>
    <row r="13" spans="1:9" ht="12.75">
      <c r="A13" s="210"/>
      <c r="B13" s="211"/>
      <c r="C13" s="212"/>
      <c r="D13" s="157">
        <v>0</v>
      </c>
      <c r="E13" s="227" t="s">
        <v>30</v>
      </c>
      <c r="F13" s="228"/>
      <c r="G13" s="225" t="b">
        <f>IF((C8="OBZ"),(Vstup!T4),IF((C8="OB1"),(Vstup!T22),IF((C8="OB2"),(Vstup!T40),IF((C8="OB3"),(Vstup!T58)))))</f>
        <v>0</v>
      </c>
      <c r="H13" s="196"/>
      <c r="I13" s="213"/>
    </row>
    <row r="14" spans="1:9" ht="20.25" customHeight="1">
      <c r="A14" s="229"/>
      <c r="B14" s="230"/>
      <c r="C14" s="212"/>
      <c r="D14" s="231">
        <f>IF(D13="DISK","DISK",(+G26+D13))</f>
        <v>0</v>
      </c>
      <c r="E14" s="232" t="s">
        <v>34</v>
      </c>
      <c r="F14" s="233"/>
      <c r="G14" s="234" t="b">
        <f>IF((C8)="OBZ",(A15),IF((C8)="OB1",(A16),IF((C8)="OB2",(A17),IF((C8)="OB3",(A18)))))</f>
        <v>0</v>
      </c>
      <c r="H14" s="196"/>
      <c r="I14" s="213"/>
    </row>
    <row r="15" spans="1:9" ht="12.75">
      <c r="A15" s="235" t="str">
        <f>IF(D14="DISK","Diskvalifikace",IF(D14&gt;223.99,"Výborný",IF(D14&gt;195.99,"Velmi dobrý",IF(D14&gt;139.99,"Dobrý",IF(D14&lt;140,"Nehodnocen")))))</f>
        <v>Nehodnocen</v>
      </c>
      <c r="B15" s="236" t="s">
        <v>39</v>
      </c>
      <c r="C15" s="237" t="s">
        <v>40</v>
      </c>
      <c r="D15" s="237"/>
      <c r="E15" s="238" t="s">
        <v>41</v>
      </c>
      <c r="F15" s="239" t="s">
        <v>42</v>
      </c>
      <c r="G15" s="240" t="s">
        <v>43</v>
      </c>
      <c r="H15" s="196"/>
      <c r="I15" s="213"/>
    </row>
    <row r="16" spans="1:9" ht="14.25" customHeight="1">
      <c r="A16" s="235" t="str">
        <f>IF(D14="DISK","Diskvalifikace",IF(D14&gt;223.99,"Výborný",IF(D14&gt;195.99,"Velmi dobrý",IF(D14&gt;139.99,"Dobrý",IF(D14&lt;140,"Nehodnocen")))))</f>
        <v>Nehodnocen</v>
      </c>
      <c r="B16" s="241">
        <v>1</v>
      </c>
      <c r="C16" s="242" t="b">
        <f>IF((C8="OBZ"),(Vstup!P7),IF((C8="OB1"),(Vstup!P25),IF((C8="OB2"),(Vstup!P43),IF((C8="OB3"),(Vstup!P61)))))</f>
        <v>0</v>
      </c>
      <c r="D16" s="242"/>
      <c r="E16" s="183">
        <v>0</v>
      </c>
      <c r="F16" s="243" t="b">
        <f>IF((C8="OBZ"),(Vstup!S7),IF((C8="OB1"),(Vstup!S25),IF((C8="OB2"),(Vstup!S43),IF((C8="OB3"),(Vstup!S61)))))</f>
        <v>0</v>
      </c>
      <c r="G16" s="244">
        <f>E16*F16</f>
        <v>0</v>
      </c>
      <c r="H16" s="245">
        <f aca="true" t="shared" si="0" ref="H16:H25">IF(D16=0,E16*2,D16+E16)/2</f>
        <v>0</v>
      </c>
      <c r="I16" s="213"/>
    </row>
    <row r="17" spans="1:9" ht="14.25" customHeight="1">
      <c r="A17" s="235" t="str">
        <f>IF(D14="DISK","Diskvalifikace",IF(D14&gt;255.99,"Výborný",IF(D14&gt;224.99,"Velmi dobrý",IF(D14&gt;191.99,"Dobrý",IF(D14&lt;192,"Nehodnocen")))))</f>
        <v>Nehodnocen</v>
      </c>
      <c r="B17" s="246">
        <v>2</v>
      </c>
      <c r="C17" s="247" t="b">
        <f>IF((C8="OBZ"),(Vstup!P8),IF((C8="OB1"),(Vstup!P26),IF((C8="OB2"),(Vstup!P44),IF((C8="OB3"),(Vstup!P62)))))</f>
        <v>0</v>
      </c>
      <c r="D17" s="247"/>
      <c r="E17" s="267">
        <v>0</v>
      </c>
      <c r="F17" s="248" t="b">
        <f>IF((C8="OBZ"),(Vstup!S8),IF((C8="OB1"),(Vstup!S26),IF((C8="OB2"),(Vstup!S44),IF((C8="OB3"),(Vstup!S62)))))</f>
        <v>0</v>
      </c>
      <c r="G17" s="249">
        <f>E17*F17</f>
        <v>0</v>
      </c>
      <c r="H17" s="245">
        <f t="shared" si="0"/>
        <v>0</v>
      </c>
      <c r="I17" s="213"/>
    </row>
    <row r="18" spans="1:9" ht="14.25" customHeight="1">
      <c r="A18" s="235" t="str">
        <f>IF(D14="DISK","Diskvalifikace",IF(D14&gt;255.99,"Výborný",IF(D14&gt;224.99,"Velmi dobrý",IF(D14&gt;191.99,"Dobrý",IF(D14&lt;192,"Nehodnocen")))))</f>
        <v>Nehodnocen</v>
      </c>
      <c r="B18" s="246">
        <v>3</v>
      </c>
      <c r="C18" s="250" t="b">
        <f>IF((C8="OBZ"),(Vstup!P9),IF((C8="OB1"),(Vstup!P27),IF((C8="OB2"),(Vstup!P45),IF((C8="OB3"),(Vstup!P63)))))</f>
        <v>0</v>
      </c>
      <c r="D18" s="250"/>
      <c r="E18" s="268">
        <v>0</v>
      </c>
      <c r="F18" s="248" t="b">
        <f>IF((C8="OBZ"),(Vstup!S9),IF((C8="OB1"),(Vstup!S27),IF((C8="OB2"),(Vstup!S45),IF((C8="OB3"),(Vstup!S63)))))</f>
        <v>0</v>
      </c>
      <c r="G18" s="251">
        <f>E18*F18</f>
        <v>0</v>
      </c>
      <c r="H18" s="245">
        <f t="shared" si="0"/>
        <v>0</v>
      </c>
      <c r="I18" s="213"/>
    </row>
    <row r="19" spans="1:9" ht="14.25" customHeight="1">
      <c r="A19" s="252"/>
      <c r="B19" s="246">
        <v>4</v>
      </c>
      <c r="C19" s="250" t="b">
        <f>IF((C8="OBZ"),(Vstup!P10),IF((C8="OB1"),(Vstup!P28),IF((C8="OB2"),(Vstup!P46),IF((C8="OB3"),(Vstup!P64)))))</f>
        <v>0</v>
      </c>
      <c r="D19" s="250"/>
      <c r="E19" s="268">
        <v>0</v>
      </c>
      <c r="F19" s="248" t="b">
        <f>IF((C8="OBZ"),(Vstup!S10),IF((C8="OB1"),(Vstup!S28),IF((C8="OB2"),(Vstup!S46),IF((C8="OB3"),(Vstup!S64)))))</f>
        <v>0</v>
      </c>
      <c r="G19" s="251">
        <f aca="true" t="shared" si="1" ref="G19:G24">E19*F19</f>
        <v>0</v>
      </c>
      <c r="H19" s="245">
        <f t="shared" si="0"/>
        <v>0</v>
      </c>
      <c r="I19" s="213"/>
    </row>
    <row r="20" spans="1:9" ht="14.25" customHeight="1">
      <c r="A20" s="252"/>
      <c r="B20" s="246">
        <v>5</v>
      </c>
      <c r="C20" s="250" t="b">
        <f>IF((C8="OBZ"),(Vstup!P11),IF((C8="OB1"),(Vstup!P29),IF((C8="OB2"),(Vstup!P47),IF((C8="OB3"),(Vstup!P65)))))</f>
        <v>0</v>
      </c>
      <c r="D20" s="250"/>
      <c r="E20" s="268">
        <v>0</v>
      </c>
      <c r="F20" s="248" t="b">
        <f>IF((C8="OBZ"),(Vstup!S11),IF((C8="OB1"),(Vstup!S29),IF((C8="OB2"),(Vstup!S47),IF((C8="OB3"),(Vstup!S65)))))</f>
        <v>0</v>
      </c>
      <c r="G20" s="251">
        <f t="shared" si="1"/>
        <v>0</v>
      </c>
      <c r="H20" s="245">
        <f t="shared" si="0"/>
        <v>0</v>
      </c>
      <c r="I20" s="213"/>
    </row>
    <row r="21" spans="1:9" ht="14.25" customHeight="1">
      <c r="A21" s="252"/>
      <c r="B21" s="246">
        <v>6</v>
      </c>
      <c r="C21" s="250" t="b">
        <f>IF((C8="OBZ"),(Vstup!P12),IF((C8="OB1"),(Vstup!P30),IF((C8="OB2"),(Vstup!P48),IF((C8="OB3"),(Vstup!P66)))))</f>
        <v>0</v>
      </c>
      <c r="D21" s="250"/>
      <c r="E21" s="268">
        <v>0</v>
      </c>
      <c r="F21" s="248" t="b">
        <f>IF((C8="OBZ"),(Vstup!S12),IF((C8="OB1"),(Vstup!S30),IF((C8="OB2"),(Vstup!S48),IF((C8="OB3"),(Vstup!S66)))))</f>
        <v>0</v>
      </c>
      <c r="G21" s="251">
        <f t="shared" si="1"/>
        <v>0</v>
      </c>
      <c r="H21" s="245">
        <f t="shared" si="0"/>
        <v>0</v>
      </c>
      <c r="I21" s="213"/>
    </row>
    <row r="22" spans="1:9" ht="14.25" customHeight="1">
      <c r="A22" s="252"/>
      <c r="B22" s="246">
        <v>7</v>
      </c>
      <c r="C22" s="250" t="b">
        <f>IF((C8="OBZ"),(Vstup!P13),IF((C8="OB1"),(Vstup!P31),IF((C8="OB2"),(Vstup!P49),IF((C8="OB3"),(Vstup!P67)))))</f>
        <v>0</v>
      </c>
      <c r="D22" s="250"/>
      <c r="E22" s="268">
        <v>0</v>
      </c>
      <c r="F22" s="248" t="b">
        <f>IF((C8="OBZ"),(Vstup!S13),IF((C8="OB1"),(Vstup!S31),IF((C8="OB2"),(Vstup!S49),IF((C8="OB3"),(Vstup!S67)))))</f>
        <v>0</v>
      </c>
      <c r="G22" s="251">
        <f t="shared" si="1"/>
        <v>0</v>
      </c>
      <c r="H22" s="245">
        <f t="shared" si="0"/>
        <v>0</v>
      </c>
      <c r="I22" s="213"/>
    </row>
    <row r="23" spans="1:9" ht="14.25" customHeight="1">
      <c r="A23" s="252"/>
      <c r="B23" s="246">
        <v>8</v>
      </c>
      <c r="C23" s="250" t="b">
        <f>IF((C8="OBZ"),(Vstup!P14),IF((C8="OB1"),(Vstup!P32),IF((C8="OB2"),(Vstup!P50),IF((C8="OB3"),(Vstup!P68)))))</f>
        <v>0</v>
      </c>
      <c r="D23" s="250"/>
      <c r="E23" s="268">
        <v>0</v>
      </c>
      <c r="F23" s="248" t="b">
        <f>IF((C8="OBZ"),(Vstup!S14),IF((C8="OB1"),(Vstup!S32),IF((C8="OB2"),(Vstup!S50),IF((C8="OB3"),(Vstup!S68)))))</f>
        <v>0</v>
      </c>
      <c r="G23" s="251">
        <f t="shared" si="1"/>
        <v>0</v>
      </c>
      <c r="H23" s="245">
        <f t="shared" si="0"/>
        <v>0</v>
      </c>
      <c r="I23" s="213"/>
    </row>
    <row r="24" spans="1:9" ht="14.25" customHeight="1">
      <c r="A24" s="252"/>
      <c r="B24" s="246">
        <v>9</v>
      </c>
      <c r="C24" s="250" t="b">
        <f>IF((C8="OBZ"),(Vstup!P15),IF((C8="OB1"),(Vstup!P33),IF((C8="OB2"),(Vstup!P51),IF((C8="OB3"),(Vstup!P69)))))</f>
        <v>0</v>
      </c>
      <c r="D24" s="250"/>
      <c r="E24" s="268">
        <v>0</v>
      </c>
      <c r="F24" s="248" t="b">
        <f>IF((C8="OBZ"),(Vstup!S15),IF((C8="OB1"),(Vstup!S33),IF((C8="OB2"),(Vstup!S51),IF((C8="OB3"),(Vstup!S69)))))</f>
        <v>0</v>
      </c>
      <c r="G24" s="251">
        <f t="shared" si="1"/>
        <v>0</v>
      </c>
      <c r="H24" s="245">
        <f t="shared" si="0"/>
        <v>0</v>
      </c>
      <c r="I24" s="213"/>
    </row>
    <row r="25" spans="1:9" ht="14.25" customHeight="1">
      <c r="A25" s="252"/>
      <c r="B25" s="253">
        <v>10</v>
      </c>
      <c r="C25" s="254" t="b">
        <f>IF((C8="OBZ"),(Vstup!P16),IF((C8="OB1"),(Vstup!P34),IF((C8="OB2"),(Vstup!P52),IF((C8="OB3"),(Vstup!P70)))))</f>
        <v>0</v>
      </c>
      <c r="D25" s="254"/>
      <c r="E25" s="269">
        <v>0</v>
      </c>
      <c r="F25" s="255" t="b">
        <f>IF((C8="OBZ"),(Vstup!S16),IF((C8="OB1"),(Vstup!S34),IF((C8="OB2"),(Vstup!S52),IF((C8="OB3"),(Vstup!S70)))))</f>
        <v>0</v>
      </c>
      <c r="G25" s="256">
        <f>E25*F25</f>
        <v>0</v>
      </c>
      <c r="H25" s="245">
        <f t="shared" si="0"/>
        <v>0</v>
      </c>
      <c r="I25" s="213"/>
    </row>
    <row r="26" spans="1:9" ht="12.75">
      <c r="A26" s="252"/>
      <c r="B26" s="257"/>
      <c r="C26" s="258" t="s">
        <v>82</v>
      </c>
      <c r="D26" s="258"/>
      <c r="E26" s="258"/>
      <c r="F26" s="258"/>
      <c r="G26" s="259">
        <f>SUM(G16:G25)</f>
        <v>0</v>
      </c>
      <c r="H26" s="260"/>
      <c r="I26" s="213"/>
    </row>
    <row r="27" spans="1:9" ht="12.75">
      <c r="A27" s="261"/>
      <c r="B27" s="262"/>
      <c r="C27" s="263"/>
      <c r="D27" s="263"/>
      <c r="E27" s="263"/>
      <c r="F27" s="263"/>
      <c r="G27" s="264"/>
      <c r="H27" s="265"/>
      <c r="I27" s="266"/>
    </row>
    <row r="28" spans="1:9" ht="12.75">
      <c r="A28" s="196"/>
      <c r="B28" s="197"/>
      <c r="C28" s="198"/>
      <c r="D28" s="198"/>
      <c r="E28" s="198"/>
      <c r="F28" s="198"/>
      <c r="G28" s="199"/>
      <c r="H28" s="196"/>
      <c r="I28" s="196"/>
    </row>
    <row r="29" spans="1:9" ht="12.75">
      <c r="A29" s="196"/>
      <c r="B29" s="197"/>
      <c r="C29" s="198"/>
      <c r="D29" s="198"/>
      <c r="E29" s="198"/>
      <c r="F29" s="198"/>
      <c r="G29" s="199"/>
      <c r="H29" s="196"/>
      <c r="I29" s="196"/>
    </row>
    <row r="30" spans="1:9" ht="12.75">
      <c r="A30" s="196"/>
      <c r="B30" s="197"/>
      <c r="C30" s="198"/>
      <c r="D30" s="198"/>
      <c r="E30" s="198"/>
      <c r="F30" s="198"/>
      <c r="G30" s="199"/>
      <c r="H30" s="196"/>
      <c r="I30" s="196"/>
    </row>
    <row r="31" spans="1:9" ht="12.75">
      <c r="A31" s="196"/>
      <c r="B31" s="197"/>
      <c r="C31" s="198"/>
      <c r="D31" s="198"/>
      <c r="E31" s="198"/>
      <c r="F31" s="198"/>
      <c r="G31" s="199"/>
      <c r="H31" s="196"/>
      <c r="I31" s="196"/>
    </row>
    <row r="32" spans="1:5" ht="12.75">
      <c r="A32" s="200" t="s">
        <v>141</v>
      </c>
      <c r="B32" s="201"/>
      <c r="C32" s="201"/>
      <c r="D32" s="201"/>
      <c r="E32" s="202"/>
    </row>
    <row r="35" spans="1:3" ht="12.75">
      <c r="A35" s="203" t="s">
        <v>142</v>
      </c>
      <c r="B35" s="204"/>
      <c r="C35" s="204"/>
    </row>
  </sheetData>
  <sheetProtection sheet="1"/>
  <mergeCells count="12">
    <mergeCell ref="D10:D12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</mergeCells>
  <printOptions/>
  <pageMargins left="0.7875" right="0.7875" top="0.9847222222222223" bottom="0.9840277777777777" header="0.49236111111111114" footer="0.5118055555555555"/>
  <pageSetup horizontalDpi="300" verticalDpi="300" orientation="landscape" paperSize="9"/>
  <headerFooter alignWithMargins="0">
    <oddHeader>&amp;C&amp;18Výsledkový list OBEDIENCE CZ</oddHeader>
  </headerFooter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indexed="45"/>
  </sheetPr>
  <dimension ref="A1:I35"/>
  <sheetViews>
    <sheetView showGridLines="0" workbookViewId="0" topLeftCell="A1">
      <selection activeCell="E16" sqref="E16"/>
    </sheetView>
  </sheetViews>
  <sheetFormatPr defaultColWidth="9.140625" defaultRowHeight="12.75"/>
  <cols>
    <col min="1" max="1" width="28.7109375" style="121" customWidth="1"/>
    <col min="2" max="2" width="6.00390625" style="121" customWidth="1"/>
    <col min="3" max="3" width="39.7109375" style="121" customWidth="1"/>
    <col min="4" max="4" width="15.7109375" style="121" customWidth="1"/>
    <col min="5" max="5" width="13.8515625" style="121" customWidth="1"/>
    <col min="6" max="6" width="6.421875" style="121" customWidth="1"/>
    <col min="7" max="7" width="16.421875" style="121" customWidth="1"/>
    <col min="8" max="8" width="0" style="121" hidden="1" customWidth="1"/>
    <col min="9" max="16384" width="9.140625" style="121" customWidth="1"/>
  </cols>
  <sheetData>
    <row r="1" spans="1:9" ht="12.75">
      <c r="A1" s="205" t="s">
        <v>133</v>
      </c>
      <c r="B1" s="206" t="s">
        <v>134</v>
      </c>
      <c r="C1" s="207" t="str">
        <f>+Vstup!I1</f>
        <v>Klub Obedience CZ</v>
      </c>
      <c r="D1" s="208"/>
      <c r="E1" s="208"/>
      <c r="F1" s="208"/>
      <c r="G1" s="208"/>
      <c r="H1" s="208"/>
      <c r="I1" s="209"/>
    </row>
    <row r="2" spans="1:9" ht="12.75">
      <c r="A2" s="210" t="s">
        <v>135</v>
      </c>
      <c r="B2" s="211" t="s">
        <v>134</v>
      </c>
      <c r="C2" s="212" t="str">
        <f>+Vstup!I2</f>
        <v>5.MR BO a AO</v>
      </c>
      <c r="D2" s="196"/>
      <c r="E2" s="196"/>
      <c r="F2" s="196"/>
      <c r="G2" s="196"/>
      <c r="H2" s="196"/>
      <c r="I2" s="213"/>
    </row>
    <row r="3" spans="1:9" ht="12.75">
      <c r="A3" s="210" t="s">
        <v>136</v>
      </c>
      <c r="B3" s="211" t="s">
        <v>134</v>
      </c>
      <c r="C3" s="214" t="str">
        <f>+Vstup!I3</f>
        <v>13.09.2014</v>
      </c>
      <c r="D3" s="196"/>
      <c r="E3" s="196"/>
      <c r="F3" s="196"/>
      <c r="G3" s="196"/>
      <c r="H3" s="196"/>
      <c r="I3" s="213"/>
    </row>
    <row r="4" spans="1:9" ht="12.75">
      <c r="A4" s="215"/>
      <c r="B4" s="211"/>
      <c r="C4" s="216"/>
      <c r="D4" s="196"/>
      <c r="E4" s="196"/>
      <c r="F4" s="196"/>
      <c r="G4" s="196"/>
      <c r="H4" s="196"/>
      <c r="I4" s="213"/>
    </row>
    <row r="5" spans="1:9" ht="12.75">
      <c r="A5" s="210" t="s">
        <v>137</v>
      </c>
      <c r="B5" s="211" t="s">
        <v>134</v>
      </c>
      <c r="C5" s="217">
        <f>+Vstup!B38</f>
        <v>0</v>
      </c>
      <c r="D5" s="196"/>
      <c r="E5" s="196"/>
      <c r="F5" s="196"/>
      <c r="G5" s="196"/>
      <c r="H5" s="196"/>
      <c r="I5" s="213"/>
    </row>
    <row r="6" spans="1:9" ht="12.75">
      <c r="A6" s="210" t="s">
        <v>2</v>
      </c>
      <c r="B6" s="211" t="s">
        <v>134</v>
      </c>
      <c r="C6" s="217">
        <f>+Vstup!C38</f>
        <v>0</v>
      </c>
      <c r="D6" s="196"/>
      <c r="E6" s="196"/>
      <c r="F6" s="196"/>
      <c r="G6" s="196"/>
      <c r="H6" s="196"/>
      <c r="I6" s="213"/>
    </row>
    <row r="7" spans="1:9" ht="12.75">
      <c r="A7" s="210" t="s">
        <v>3</v>
      </c>
      <c r="B7" s="211" t="s">
        <v>134</v>
      </c>
      <c r="C7" s="217">
        <f>+Vstup!D38</f>
        <v>0</v>
      </c>
      <c r="D7" s="196"/>
      <c r="E7" s="196"/>
      <c r="F7" s="196"/>
      <c r="G7" s="196"/>
      <c r="H7" s="196"/>
      <c r="I7" s="213"/>
    </row>
    <row r="8" spans="1:9" ht="12.75">
      <c r="A8" s="210" t="s">
        <v>4</v>
      </c>
      <c r="B8" s="211" t="s">
        <v>134</v>
      </c>
      <c r="C8" s="217">
        <f>+Vstup!E38</f>
        <v>0</v>
      </c>
      <c r="D8" s="196"/>
      <c r="E8" s="196"/>
      <c r="F8" s="196"/>
      <c r="G8" s="196"/>
      <c r="H8" s="196"/>
      <c r="I8" s="213"/>
    </row>
    <row r="9" spans="1:9" ht="12.75">
      <c r="A9" s="210"/>
      <c r="B9" s="218"/>
      <c r="C9" s="216"/>
      <c r="D9" s="196"/>
      <c r="E9" s="196"/>
      <c r="F9" s="196"/>
      <c r="G9" s="196"/>
      <c r="H9" s="196"/>
      <c r="I9" s="213"/>
    </row>
    <row r="10" spans="1:9" ht="41.25" customHeight="1">
      <c r="A10" s="210" t="s">
        <v>138</v>
      </c>
      <c r="B10" s="211" t="s">
        <v>134</v>
      </c>
      <c r="C10" s="214" t="str">
        <f>+Vstup!I4</f>
        <v>Rudy Cattrysse / Markéta Píšová (OBZ)</v>
      </c>
      <c r="D10" s="219" t="s">
        <v>139</v>
      </c>
      <c r="E10" s="220" t="s">
        <v>9</v>
      </c>
      <c r="F10" s="221"/>
      <c r="G10" s="222"/>
      <c r="H10" s="196"/>
      <c r="I10" s="213"/>
    </row>
    <row r="11" spans="1:9" ht="12.75">
      <c r="A11" s="210"/>
      <c r="B11" s="211"/>
      <c r="C11" s="214"/>
      <c r="D11" s="219"/>
      <c r="E11" s="223" t="s">
        <v>16</v>
      </c>
      <c r="F11" s="224"/>
      <c r="G11" s="225" t="b">
        <f>IF((C8="OBZ"),(Vstup!T2),IF((C8="OB1"),(Vstup!T20),IF((C8="OB2"),(Vstup!T38),IF((C8="OB3"),(Vstup!T56)))))</f>
        <v>0</v>
      </c>
      <c r="H11" s="226"/>
      <c r="I11" s="213"/>
    </row>
    <row r="12" spans="1:9" ht="12.75">
      <c r="A12" s="210" t="s">
        <v>140</v>
      </c>
      <c r="B12" s="211" t="s">
        <v>134</v>
      </c>
      <c r="C12" s="212" t="str">
        <f>+Vstup!I6</f>
        <v>Zuzana Coufalová / Hana Böhme (OBZ)</v>
      </c>
      <c r="D12" s="219"/>
      <c r="E12" s="223" t="s">
        <v>23</v>
      </c>
      <c r="F12" s="224"/>
      <c r="G12" s="225" t="b">
        <f>IF((C8="OBZ"),(Vstup!T3),IF((C8="OB1"),(Vstup!T21),IF((C8="OB2"),(Vstup!T39),IF((C8="OB3"),(Vstup!T57)))))</f>
        <v>0</v>
      </c>
      <c r="H12" s="196"/>
      <c r="I12" s="213"/>
    </row>
    <row r="13" spans="1:9" ht="12.75">
      <c r="A13" s="210"/>
      <c r="B13" s="211"/>
      <c r="C13" s="212"/>
      <c r="D13" s="157">
        <v>0</v>
      </c>
      <c r="E13" s="227" t="s">
        <v>30</v>
      </c>
      <c r="F13" s="228"/>
      <c r="G13" s="225" t="b">
        <f>IF((C8="OBZ"),(Vstup!T4),IF((C8="OB1"),(Vstup!T22),IF((C8="OB2"),(Vstup!T40),IF((C8="OB3"),(Vstup!T58)))))</f>
        <v>0</v>
      </c>
      <c r="H13" s="196"/>
      <c r="I13" s="213"/>
    </row>
    <row r="14" spans="1:9" ht="20.25" customHeight="1">
      <c r="A14" s="229"/>
      <c r="B14" s="230"/>
      <c r="C14" s="212"/>
      <c r="D14" s="231">
        <f>IF(D13="DISK","DISK",(+G26+D13))</f>
        <v>0</v>
      </c>
      <c r="E14" s="232" t="s">
        <v>34</v>
      </c>
      <c r="F14" s="233"/>
      <c r="G14" s="234" t="b">
        <f>IF((C8)="OBZ",(A15),IF((C8)="OB1",(A16),IF((C8)="OB2",(A17),IF((C8)="OB3",(A18)))))</f>
        <v>0</v>
      </c>
      <c r="H14" s="196"/>
      <c r="I14" s="213"/>
    </row>
    <row r="15" spans="1:9" ht="12.75">
      <c r="A15" s="235" t="str">
        <f>IF(D14="DISK","Diskvalifikace",IF(D14&gt;223.99,"Výborný",IF(D14&gt;195.99,"Velmi dobrý",IF(D14&gt;139.99,"Dobrý",IF(D14&lt;140,"Nehodnocen")))))</f>
        <v>Nehodnocen</v>
      </c>
      <c r="B15" s="236" t="s">
        <v>39</v>
      </c>
      <c r="C15" s="237" t="s">
        <v>40</v>
      </c>
      <c r="D15" s="237"/>
      <c r="E15" s="238" t="s">
        <v>41</v>
      </c>
      <c r="F15" s="239" t="s">
        <v>42</v>
      </c>
      <c r="G15" s="240" t="s">
        <v>43</v>
      </c>
      <c r="H15" s="196"/>
      <c r="I15" s="213"/>
    </row>
    <row r="16" spans="1:9" ht="14.25" customHeight="1">
      <c r="A16" s="235" t="str">
        <f>IF(D14="DISK","Diskvalifikace",IF(D14&gt;223.99,"Výborný",IF(D14&gt;195.99,"Velmi dobrý",IF(D14&gt;139.99,"Dobrý",IF(D14&lt;140,"Nehodnocen")))))</f>
        <v>Nehodnocen</v>
      </c>
      <c r="B16" s="241">
        <v>1</v>
      </c>
      <c r="C16" s="242" t="b">
        <f>IF((C8="OBZ"),(Vstup!P7),IF((C8="OB1"),(Vstup!P25),IF((C8="OB2"),(Vstup!P43),IF((C8="OB3"),(Vstup!P61)))))</f>
        <v>0</v>
      </c>
      <c r="D16" s="242"/>
      <c r="E16" s="183">
        <v>0</v>
      </c>
      <c r="F16" s="243" t="b">
        <f>IF((C8="OBZ"),(Vstup!S7),IF((C8="OB1"),(Vstup!S25),IF((C8="OB2"),(Vstup!S43),IF((C8="OB3"),(Vstup!S61)))))</f>
        <v>0</v>
      </c>
      <c r="G16" s="244">
        <f>E16*F16</f>
        <v>0</v>
      </c>
      <c r="H16" s="245">
        <f aca="true" t="shared" si="0" ref="H16:H25">IF(D16=0,E16*2,D16+E16)/2</f>
        <v>0</v>
      </c>
      <c r="I16" s="213"/>
    </row>
    <row r="17" spans="1:9" ht="14.25" customHeight="1">
      <c r="A17" s="235" t="str">
        <f>IF(D14="DISK","Diskvalifikace",IF(D14&gt;255.99,"Výborný",IF(D14&gt;224.99,"Velmi dobrý",IF(D14&gt;191.99,"Dobrý",IF(D14&lt;192,"Nehodnocen")))))</f>
        <v>Nehodnocen</v>
      </c>
      <c r="B17" s="246">
        <v>2</v>
      </c>
      <c r="C17" s="247" t="b">
        <f>IF((C8="OBZ"),(Vstup!P8),IF((C8="OB1"),(Vstup!P26),IF((C8="OB2"),(Vstup!P44),IF((C8="OB3"),(Vstup!P62)))))</f>
        <v>0</v>
      </c>
      <c r="D17" s="247"/>
      <c r="E17" s="267">
        <v>0</v>
      </c>
      <c r="F17" s="248" t="b">
        <f>IF((C8="OBZ"),(Vstup!S8),IF((C8="OB1"),(Vstup!S26),IF((C8="OB2"),(Vstup!S44),IF((C8="OB3"),(Vstup!S62)))))</f>
        <v>0</v>
      </c>
      <c r="G17" s="249">
        <f>E17*F17</f>
        <v>0</v>
      </c>
      <c r="H17" s="245">
        <f t="shared" si="0"/>
        <v>0</v>
      </c>
      <c r="I17" s="213"/>
    </row>
    <row r="18" spans="1:9" ht="14.25" customHeight="1">
      <c r="A18" s="235" t="str">
        <f>IF(D14="DISK","Diskvalifikace",IF(D14&gt;255.99,"Výborný",IF(D14&gt;224.99,"Velmi dobrý",IF(D14&gt;191.99,"Dobrý",IF(D14&lt;192,"Nehodnocen")))))</f>
        <v>Nehodnocen</v>
      </c>
      <c r="B18" s="246">
        <v>3</v>
      </c>
      <c r="C18" s="250" t="b">
        <f>IF((C8="OBZ"),(Vstup!P9),IF((C8="OB1"),(Vstup!P27),IF((C8="OB2"),(Vstup!P45),IF((C8="OB3"),(Vstup!P63)))))</f>
        <v>0</v>
      </c>
      <c r="D18" s="250"/>
      <c r="E18" s="268">
        <v>0</v>
      </c>
      <c r="F18" s="248" t="b">
        <f>IF((C8="OBZ"),(Vstup!S9),IF((C8="OB1"),(Vstup!S27),IF((C8="OB2"),(Vstup!S45),IF((C8="OB3"),(Vstup!S63)))))</f>
        <v>0</v>
      </c>
      <c r="G18" s="251">
        <f>E18*F18</f>
        <v>0</v>
      </c>
      <c r="H18" s="245">
        <f t="shared" si="0"/>
        <v>0</v>
      </c>
      <c r="I18" s="213"/>
    </row>
    <row r="19" spans="1:9" ht="14.25" customHeight="1">
      <c r="A19" s="252"/>
      <c r="B19" s="246">
        <v>4</v>
      </c>
      <c r="C19" s="250" t="b">
        <f>IF((C8="OBZ"),(Vstup!P10),IF((C8="OB1"),(Vstup!P28),IF((C8="OB2"),(Vstup!P46),IF((C8="OB3"),(Vstup!P64)))))</f>
        <v>0</v>
      </c>
      <c r="D19" s="250"/>
      <c r="E19" s="268">
        <v>0</v>
      </c>
      <c r="F19" s="248" t="b">
        <f>IF((C8="OBZ"),(Vstup!S10),IF((C8="OB1"),(Vstup!S28),IF((C8="OB2"),(Vstup!S46),IF((C8="OB3"),(Vstup!S64)))))</f>
        <v>0</v>
      </c>
      <c r="G19" s="251">
        <f aca="true" t="shared" si="1" ref="G19:G24">E19*F19</f>
        <v>0</v>
      </c>
      <c r="H19" s="245">
        <f t="shared" si="0"/>
        <v>0</v>
      </c>
      <c r="I19" s="213"/>
    </row>
    <row r="20" spans="1:9" ht="14.25" customHeight="1">
      <c r="A20" s="252"/>
      <c r="B20" s="246">
        <v>5</v>
      </c>
      <c r="C20" s="250" t="b">
        <f>IF((C8="OBZ"),(Vstup!P11),IF((C8="OB1"),(Vstup!P29),IF((C8="OB2"),(Vstup!P47),IF((C8="OB3"),(Vstup!P65)))))</f>
        <v>0</v>
      </c>
      <c r="D20" s="250"/>
      <c r="E20" s="268">
        <v>0</v>
      </c>
      <c r="F20" s="248" t="b">
        <f>IF((C8="OBZ"),(Vstup!S11),IF((C8="OB1"),(Vstup!S29),IF((C8="OB2"),(Vstup!S47),IF((C8="OB3"),(Vstup!S65)))))</f>
        <v>0</v>
      </c>
      <c r="G20" s="251">
        <f t="shared" si="1"/>
        <v>0</v>
      </c>
      <c r="H20" s="245">
        <f t="shared" si="0"/>
        <v>0</v>
      </c>
      <c r="I20" s="213"/>
    </row>
    <row r="21" spans="1:9" ht="14.25" customHeight="1">
      <c r="A21" s="252"/>
      <c r="B21" s="246">
        <v>6</v>
      </c>
      <c r="C21" s="250" t="b">
        <f>IF((C8="OBZ"),(Vstup!P12),IF((C8="OB1"),(Vstup!P30),IF((C8="OB2"),(Vstup!P48),IF((C8="OB3"),(Vstup!P66)))))</f>
        <v>0</v>
      </c>
      <c r="D21" s="250"/>
      <c r="E21" s="268">
        <v>0</v>
      </c>
      <c r="F21" s="248" t="b">
        <f>IF((C8="OBZ"),(Vstup!S12),IF((C8="OB1"),(Vstup!S30),IF((C8="OB2"),(Vstup!S48),IF((C8="OB3"),(Vstup!S66)))))</f>
        <v>0</v>
      </c>
      <c r="G21" s="251">
        <f t="shared" si="1"/>
        <v>0</v>
      </c>
      <c r="H21" s="245">
        <f t="shared" si="0"/>
        <v>0</v>
      </c>
      <c r="I21" s="213"/>
    </row>
    <row r="22" spans="1:9" ht="14.25" customHeight="1">
      <c r="A22" s="252"/>
      <c r="B22" s="246">
        <v>7</v>
      </c>
      <c r="C22" s="250" t="b">
        <f>IF((C8="OBZ"),(Vstup!P13),IF((C8="OB1"),(Vstup!P31),IF((C8="OB2"),(Vstup!P49),IF((C8="OB3"),(Vstup!P67)))))</f>
        <v>0</v>
      </c>
      <c r="D22" s="250"/>
      <c r="E22" s="268">
        <v>0</v>
      </c>
      <c r="F22" s="248" t="b">
        <f>IF((C8="OBZ"),(Vstup!S13),IF((C8="OB1"),(Vstup!S31),IF((C8="OB2"),(Vstup!S49),IF((C8="OB3"),(Vstup!S67)))))</f>
        <v>0</v>
      </c>
      <c r="G22" s="251">
        <f t="shared" si="1"/>
        <v>0</v>
      </c>
      <c r="H22" s="245">
        <f t="shared" si="0"/>
        <v>0</v>
      </c>
      <c r="I22" s="213"/>
    </row>
    <row r="23" spans="1:9" ht="14.25" customHeight="1">
      <c r="A23" s="252"/>
      <c r="B23" s="246">
        <v>8</v>
      </c>
      <c r="C23" s="250" t="b">
        <f>IF((C8="OBZ"),(Vstup!P14),IF((C8="OB1"),(Vstup!P32),IF((C8="OB2"),(Vstup!P50),IF((C8="OB3"),(Vstup!P68)))))</f>
        <v>0</v>
      </c>
      <c r="D23" s="250"/>
      <c r="E23" s="268">
        <v>0</v>
      </c>
      <c r="F23" s="248" t="b">
        <f>IF((C8="OBZ"),(Vstup!S14),IF((C8="OB1"),(Vstup!S32),IF((C8="OB2"),(Vstup!S50),IF((C8="OB3"),(Vstup!S68)))))</f>
        <v>0</v>
      </c>
      <c r="G23" s="251">
        <f t="shared" si="1"/>
        <v>0</v>
      </c>
      <c r="H23" s="245">
        <f t="shared" si="0"/>
        <v>0</v>
      </c>
      <c r="I23" s="213"/>
    </row>
    <row r="24" spans="1:9" ht="14.25" customHeight="1">
      <c r="A24" s="252"/>
      <c r="B24" s="246">
        <v>9</v>
      </c>
      <c r="C24" s="250" t="b">
        <f>IF((C8="OBZ"),(Vstup!P15),IF((C8="OB1"),(Vstup!P33),IF((C8="OB2"),(Vstup!P51),IF((C8="OB3"),(Vstup!P69)))))</f>
        <v>0</v>
      </c>
      <c r="D24" s="250"/>
      <c r="E24" s="268">
        <v>0</v>
      </c>
      <c r="F24" s="248" t="b">
        <f>IF((C8="OBZ"),(Vstup!S15),IF((C8="OB1"),(Vstup!S33),IF((C8="OB2"),(Vstup!S51),IF((C8="OB3"),(Vstup!S69)))))</f>
        <v>0</v>
      </c>
      <c r="G24" s="251">
        <f t="shared" si="1"/>
        <v>0</v>
      </c>
      <c r="H24" s="245">
        <f t="shared" si="0"/>
        <v>0</v>
      </c>
      <c r="I24" s="213"/>
    </row>
    <row r="25" spans="1:9" ht="14.25" customHeight="1">
      <c r="A25" s="252"/>
      <c r="B25" s="253">
        <v>10</v>
      </c>
      <c r="C25" s="254" t="b">
        <f>IF((C8="OBZ"),(Vstup!P16),IF((C8="OB1"),(Vstup!P34),IF((C8="OB2"),(Vstup!P52),IF((C8="OB3"),(Vstup!P70)))))</f>
        <v>0</v>
      </c>
      <c r="D25" s="254"/>
      <c r="E25" s="269">
        <v>0</v>
      </c>
      <c r="F25" s="255" t="b">
        <f>IF((C8="OBZ"),(Vstup!S16),IF((C8="OB1"),(Vstup!S34),IF((C8="OB2"),(Vstup!S52),IF((C8="OB3"),(Vstup!S70)))))</f>
        <v>0</v>
      </c>
      <c r="G25" s="256">
        <f>E25*F25</f>
        <v>0</v>
      </c>
      <c r="H25" s="245">
        <f t="shared" si="0"/>
        <v>0</v>
      </c>
      <c r="I25" s="213"/>
    </row>
    <row r="26" spans="1:9" ht="12.75">
      <c r="A26" s="252"/>
      <c r="B26" s="257"/>
      <c r="C26" s="258" t="s">
        <v>82</v>
      </c>
      <c r="D26" s="258"/>
      <c r="E26" s="258"/>
      <c r="F26" s="258"/>
      <c r="G26" s="259">
        <f>SUM(G16:G25)</f>
        <v>0</v>
      </c>
      <c r="H26" s="260"/>
      <c r="I26" s="213"/>
    </row>
    <row r="27" spans="1:9" ht="12.75">
      <c r="A27" s="261"/>
      <c r="B27" s="262"/>
      <c r="C27" s="263"/>
      <c r="D27" s="263"/>
      <c r="E27" s="263"/>
      <c r="F27" s="263"/>
      <c r="G27" s="264"/>
      <c r="H27" s="265"/>
      <c r="I27" s="266"/>
    </row>
    <row r="28" spans="1:9" ht="12.75">
      <c r="A28" s="196"/>
      <c r="B28" s="197"/>
      <c r="C28" s="198"/>
      <c r="D28" s="198"/>
      <c r="E28" s="198"/>
      <c r="F28" s="198"/>
      <c r="G28" s="199"/>
      <c r="H28" s="196"/>
      <c r="I28" s="196"/>
    </row>
    <row r="29" spans="1:9" ht="12.75">
      <c r="A29" s="196"/>
      <c r="B29" s="197"/>
      <c r="C29" s="198"/>
      <c r="D29" s="198"/>
      <c r="E29" s="198"/>
      <c r="F29" s="198"/>
      <c r="G29" s="199"/>
      <c r="H29" s="196"/>
      <c r="I29" s="196"/>
    </row>
    <row r="30" spans="1:9" ht="12.75">
      <c r="A30" s="196"/>
      <c r="B30" s="197"/>
      <c r="C30" s="198"/>
      <c r="D30" s="198"/>
      <c r="E30" s="198"/>
      <c r="F30" s="198"/>
      <c r="G30" s="199"/>
      <c r="H30" s="196"/>
      <c r="I30" s="196"/>
    </row>
    <row r="31" spans="1:9" ht="12.75">
      <c r="A31" s="196"/>
      <c r="B31" s="197"/>
      <c r="C31" s="198"/>
      <c r="D31" s="198"/>
      <c r="E31" s="198"/>
      <c r="F31" s="198"/>
      <c r="G31" s="199"/>
      <c r="H31" s="196"/>
      <c r="I31" s="196"/>
    </row>
    <row r="32" spans="1:5" ht="12.75">
      <c r="A32" s="200" t="s">
        <v>141</v>
      </c>
      <c r="B32" s="201"/>
      <c r="C32" s="201"/>
      <c r="D32" s="201"/>
      <c r="E32" s="202"/>
    </row>
    <row r="35" spans="1:3" ht="12.75">
      <c r="A35" s="203" t="s">
        <v>142</v>
      </c>
      <c r="B35" s="204"/>
      <c r="C35" s="204"/>
    </row>
  </sheetData>
  <sheetProtection sheet="1"/>
  <mergeCells count="12">
    <mergeCell ref="D10:D12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</mergeCells>
  <printOptions/>
  <pageMargins left="0.7875" right="0.7875" top="0.9847222222222223" bottom="0.9840277777777777" header="0.49236111111111114" footer="0.5118055555555555"/>
  <pageSetup horizontalDpi="300" verticalDpi="300" orientation="landscape" paperSize="9"/>
  <headerFooter alignWithMargins="0">
    <oddHeader>&amp;C&amp;18Výsledkový list OBEDIENCE CZ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5"/>
  </sheetPr>
  <dimension ref="A1:I35"/>
  <sheetViews>
    <sheetView showGridLines="0" workbookViewId="0" topLeftCell="A7">
      <selection activeCell="J18" sqref="J18"/>
    </sheetView>
  </sheetViews>
  <sheetFormatPr defaultColWidth="9.140625" defaultRowHeight="12.75"/>
  <cols>
    <col min="1" max="1" width="28.7109375" style="121" customWidth="1"/>
    <col min="2" max="2" width="6.00390625" style="121" customWidth="1"/>
    <col min="3" max="3" width="39.7109375" style="121" customWidth="1"/>
    <col min="4" max="4" width="15.7109375" style="121" customWidth="1"/>
    <col min="5" max="5" width="13.8515625" style="121" customWidth="1"/>
    <col min="6" max="6" width="6.421875" style="121" customWidth="1"/>
    <col min="7" max="7" width="16.421875" style="121" customWidth="1"/>
    <col min="8" max="8" width="0" style="121" hidden="1" customWidth="1"/>
    <col min="9" max="16384" width="9.140625" style="121" customWidth="1"/>
  </cols>
  <sheetData>
    <row r="1" spans="1:9" ht="12.75">
      <c r="A1" s="205" t="s">
        <v>133</v>
      </c>
      <c r="B1" s="206" t="s">
        <v>134</v>
      </c>
      <c r="C1" s="207" t="str">
        <f>+Vstup!I1</f>
        <v>Klub Obedience CZ</v>
      </c>
      <c r="D1" s="208"/>
      <c r="E1" s="208"/>
      <c r="F1" s="208"/>
      <c r="G1" s="208"/>
      <c r="H1" s="208"/>
      <c r="I1" s="209"/>
    </row>
    <row r="2" spans="1:9" ht="12.75">
      <c r="A2" s="210" t="s">
        <v>135</v>
      </c>
      <c r="B2" s="211" t="s">
        <v>134</v>
      </c>
      <c r="C2" s="212" t="str">
        <f>+Vstup!I2</f>
        <v>5.MR BO a AO</v>
      </c>
      <c r="D2" s="196"/>
      <c r="E2" s="196"/>
      <c r="F2" s="196"/>
      <c r="G2" s="196"/>
      <c r="H2" s="196"/>
      <c r="I2" s="213"/>
    </row>
    <row r="3" spans="1:9" ht="12.75">
      <c r="A3" s="210" t="s">
        <v>136</v>
      </c>
      <c r="B3" s="211" t="s">
        <v>134</v>
      </c>
      <c r="C3" s="214" t="str">
        <f>+Vstup!I3</f>
        <v>13.09.2014</v>
      </c>
      <c r="D3" s="196"/>
      <c r="E3" s="196"/>
      <c r="F3" s="196"/>
      <c r="G3" s="196"/>
      <c r="H3" s="196"/>
      <c r="I3" s="213"/>
    </row>
    <row r="4" spans="1:9" ht="12.75">
      <c r="A4" s="215"/>
      <c r="B4" s="211"/>
      <c r="C4" s="216"/>
      <c r="D4" s="196"/>
      <c r="E4" s="196"/>
      <c r="F4" s="196"/>
      <c r="G4" s="196"/>
      <c r="H4" s="196"/>
      <c r="I4" s="213"/>
    </row>
    <row r="5" spans="1:9" ht="12.75">
      <c r="A5" s="210" t="s">
        <v>137</v>
      </c>
      <c r="B5" s="211" t="s">
        <v>134</v>
      </c>
      <c r="C5" s="217" t="str">
        <f>+Vstup!B3</f>
        <v>Dita Vanduchová</v>
      </c>
      <c r="D5" s="196"/>
      <c r="E5" s="196"/>
      <c r="F5" s="196"/>
      <c r="G5" s="196"/>
      <c r="H5" s="196"/>
      <c r="I5" s="213"/>
    </row>
    <row r="6" spans="1:9" ht="12.75">
      <c r="A6" s="210" t="s">
        <v>2</v>
      </c>
      <c r="B6" s="211" t="s">
        <v>134</v>
      </c>
      <c r="C6" s="217" t="str">
        <f>+Vstup!C3</f>
        <v>Xara z Hückelovy vily</v>
      </c>
      <c r="D6" s="196"/>
      <c r="E6" s="196"/>
      <c r="F6" s="196"/>
      <c r="G6" s="196"/>
      <c r="H6" s="196"/>
      <c r="I6" s="213"/>
    </row>
    <row r="7" spans="1:9" ht="12.75">
      <c r="A7" s="210" t="s">
        <v>3</v>
      </c>
      <c r="B7" s="211" t="s">
        <v>134</v>
      </c>
      <c r="C7" s="217" t="str">
        <f>+Vstup!D3</f>
        <v>malinois</v>
      </c>
      <c r="D7" s="196"/>
      <c r="E7" s="196"/>
      <c r="F7" s="196"/>
      <c r="G7" s="196"/>
      <c r="H7" s="196"/>
      <c r="I7" s="213"/>
    </row>
    <row r="8" spans="1:9" ht="12.75">
      <c r="A8" s="210" t="s">
        <v>4</v>
      </c>
      <c r="B8" s="211" t="s">
        <v>134</v>
      </c>
      <c r="C8" s="217" t="str">
        <f>+Vstup!E3</f>
        <v>OB1</v>
      </c>
      <c r="D8" s="196"/>
      <c r="E8" s="196"/>
      <c r="F8" s="196"/>
      <c r="G8" s="196"/>
      <c r="H8" s="196"/>
      <c r="I8" s="213"/>
    </row>
    <row r="9" spans="1:9" ht="12.75">
      <c r="A9" s="210"/>
      <c r="B9" s="218"/>
      <c r="C9" s="216"/>
      <c r="D9" s="196"/>
      <c r="E9" s="196"/>
      <c r="F9" s="196"/>
      <c r="G9" s="196"/>
      <c r="H9" s="196"/>
      <c r="I9" s="213"/>
    </row>
    <row r="10" spans="1:9" ht="41.25" customHeight="1">
      <c r="A10" s="210" t="s">
        <v>138</v>
      </c>
      <c r="B10" s="211" t="s">
        <v>134</v>
      </c>
      <c r="C10" s="214" t="str">
        <f>+Vstup!I4</f>
        <v>Rudy Cattrysse / Markéta Píšová (OBZ)</v>
      </c>
      <c r="D10" s="219" t="s">
        <v>139</v>
      </c>
      <c r="E10" s="220" t="s">
        <v>9</v>
      </c>
      <c r="F10" s="221"/>
      <c r="G10" s="222"/>
      <c r="H10" s="196"/>
      <c r="I10" s="213"/>
    </row>
    <row r="11" spans="1:9" ht="12.75">
      <c r="A11" s="210"/>
      <c r="B11" s="211"/>
      <c r="C11" s="214"/>
      <c r="D11" s="219"/>
      <c r="E11" s="223" t="s">
        <v>16</v>
      </c>
      <c r="F11" s="224"/>
      <c r="G11" s="225" t="str">
        <f>IF((C8="OBZ"),(Vstup!T2),IF((C8="OB1"),(Vstup!T20),IF((C8="OB2"),(Vstup!T38),IF((C8="OB3"),(Vstup!T56)))))</f>
        <v>280,0 - 224,0</v>
      </c>
      <c r="H11" s="226"/>
      <c r="I11" s="213"/>
    </row>
    <row r="12" spans="1:9" ht="12.75">
      <c r="A12" s="210" t="s">
        <v>140</v>
      </c>
      <c r="B12" s="211" t="s">
        <v>134</v>
      </c>
      <c r="C12" s="212" t="str">
        <f>+Vstup!I6</f>
        <v>Zuzana Coufalová / Hana Böhme (OBZ)</v>
      </c>
      <c r="D12" s="219"/>
      <c r="E12" s="223" t="s">
        <v>23</v>
      </c>
      <c r="F12" s="224"/>
      <c r="G12" s="225" t="str">
        <f>IF((C8="OBZ"),(Vstup!T3),IF((C8="OB1"),(Vstup!T21),IF((C8="OB2"),(Vstup!T39),IF((C8="OB3"),(Vstup!T57)))))</f>
        <v>223,9 - 196,0</v>
      </c>
      <c r="H12" s="196"/>
      <c r="I12" s="213"/>
    </row>
    <row r="13" spans="1:9" ht="12.75">
      <c r="A13" s="210"/>
      <c r="B13" s="211"/>
      <c r="C13" s="212"/>
      <c r="D13" s="157">
        <v>0</v>
      </c>
      <c r="E13" s="227" t="s">
        <v>30</v>
      </c>
      <c r="F13" s="228"/>
      <c r="G13" s="225" t="str">
        <f>IF((C8="OBZ"),(Vstup!T4),IF((C8="OB1"),(Vstup!T22),IF((C8="OB2"),(Vstup!T40),IF((C8="OB3"),(Vstup!T58)))))</f>
        <v>195,9 - 140,0</v>
      </c>
      <c r="H13" s="196"/>
      <c r="I13" s="213"/>
    </row>
    <row r="14" spans="1:9" ht="20.25" customHeight="1">
      <c r="A14" s="229"/>
      <c r="B14" s="230"/>
      <c r="C14" s="212"/>
      <c r="D14" s="231">
        <f>IF(D13="DISK","DISK",(+G26+D13))</f>
        <v>235.5</v>
      </c>
      <c r="E14" s="232" t="s">
        <v>34</v>
      </c>
      <c r="F14" s="233"/>
      <c r="G14" s="234" t="str">
        <f>IF((C8)="OBZ",(A15),IF((C8)="OB1",(A16),IF((C8)="OB2",(A17),IF((C8)="OB3",(A18)))))</f>
        <v>Výborný</v>
      </c>
      <c r="H14" s="196"/>
      <c r="I14" s="213"/>
    </row>
    <row r="15" spans="1:9" ht="12.75">
      <c r="A15" s="235" t="str">
        <f>IF(D14="DISK","Diskvalifikace",IF(D14&gt;223.99,"Výborný",IF(D14&gt;195.99,"Velmi dobrý",IF(D14&gt;139.99,"Dobrý",IF(D14&lt;140,"Nehodnocen")))))</f>
        <v>Výborný</v>
      </c>
      <c r="B15" s="236" t="s">
        <v>39</v>
      </c>
      <c r="C15" s="237" t="s">
        <v>40</v>
      </c>
      <c r="D15" s="237"/>
      <c r="E15" s="238" t="s">
        <v>41</v>
      </c>
      <c r="F15" s="239" t="s">
        <v>42</v>
      </c>
      <c r="G15" s="240" t="s">
        <v>43</v>
      </c>
      <c r="H15" s="196"/>
      <c r="I15" s="213"/>
    </row>
    <row r="16" spans="1:9" ht="14.25" customHeight="1">
      <c r="A16" s="235" t="str">
        <f>IF(D14="DISK","Diskvalifikace",IF(D14&gt;223.99,"Výborný",IF(D14&gt;195.99,"Velmi dobrý",IF(D14&gt;139.99,"Dobrý",IF(D14&lt;140,"Nehodnocen")))))</f>
        <v>Výborný</v>
      </c>
      <c r="B16" s="241">
        <v>1</v>
      </c>
      <c r="C16" s="242" t="str">
        <f>IF((C8="OBZ"),(Vstup!P7),IF((C8="OB1"),(Vstup!P25),IF((C8="OB2"),(Vstup!P43),IF((C8="OB3"),(Vstup!P61)))))</f>
        <v>Odložení vleže ve skupině</v>
      </c>
      <c r="D16" s="242"/>
      <c r="E16" s="170">
        <v>10</v>
      </c>
      <c r="F16" s="243">
        <f>IF((C8="OBZ"),(Vstup!S7),IF((C8="OB1"),(Vstup!S25),IF((C8="OB2"),(Vstup!S43),IF((C8="OB3"),(Vstup!S61)))))</f>
        <v>3</v>
      </c>
      <c r="G16" s="244">
        <f>E16*F16</f>
        <v>30</v>
      </c>
      <c r="H16" s="245">
        <f aca="true" t="shared" si="0" ref="H16:H25">IF(D16=0,E16*2,D16+E16)/2</f>
        <v>10</v>
      </c>
      <c r="I16" s="213"/>
    </row>
    <row r="17" spans="1:9" ht="14.25" customHeight="1">
      <c r="A17" s="235" t="str">
        <f>IF(D14="DISK","Diskvalifikace",IF(D14&gt;255.99,"Výborný",IF(D14&gt;224.99,"Velmi dobrý",IF(D14&gt;191.99,"Dobrý",IF(D14&lt;192,"Nehodnocen")))))</f>
        <v>Velmi dobrý</v>
      </c>
      <c r="B17" s="246">
        <v>2</v>
      </c>
      <c r="C17" s="247" t="str">
        <f>IF((C8="OBZ"),(Vstup!P8),IF((C8="OB1"),(Vstup!P26),IF((C8="OB2"),(Vstup!P44),IF((C8="OB3"),(Vstup!P62)))))</f>
        <v>Chůze u nohy</v>
      </c>
      <c r="D17" s="247"/>
      <c r="E17" s="170">
        <v>8.5</v>
      </c>
      <c r="F17" s="248">
        <f>IF((C8="OBZ"),(Vstup!S8),IF((C8="OB1"),(Vstup!S26),IF((C8="OB2"),(Vstup!S44),IF((C8="OB3"),(Vstup!S62)))))</f>
        <v>3</v>
      </c>
      <c r="G17" s="249">
        <f>E17*F17</f>
        <v>25.5</v>
      </c>
      <c r="H17" s="245">
        <f t="shared" si="0"/>
        <v>8.5</v>
      </c>
      <c r="I17" s="213"/>
    </row>
    <row r="18" spans="1:9" ht="14.25" customHeight="1">
      <c r="A18" s="235" t="str">
        <f>IF(D14="DISK","Diskvalifikace",IF(D14&gt;255.99,"Výborný",IF(D14&gt;224.99,"Velmi dobrý",IF(D14&gt;191.99,"Dobrý",IF(D14&lt;192,"Nehodnocen")))))</f>
        <v>Velmi dobrý</v>
      </c>
      <c r="B18" s="246">
        <v>3</v>
      </c>
      <c r="C18" s="250" t="str">
        <f>IF((C8="OBZ"),(Vstup!P9),IF((C8="OB1"),(Vstup!P27),IF((C8="OB2"),(Vstup!P45),IF((C8="OB3"),(Vstup!P63)))))</f>
        <v>Přivolání </v>
      </c>
      <c r="D18" s="250"/>
      <c r="E18" s="170">
        <v>9.5</v>
      </c>
      <c r="F18" s="248">
        <f>IF((C8="OBZ"),(Vstup!S9),IF((C8="OB1"),(Vstup!S27),IF((C8="OB2"),(Vstup!S45),IF((C8="OB3"),(Vstup!S63)))))</f>
        <v>3</v>
      </c>
      <c r="G18" s="251">
        <f>E18*F18</f>
        <v>28.5</v>
      </c>
      <c r="H18" s="245">
        <f t="shared" si="0"/>
        <v>9.5</v>
      </c>
      <c r="I18" s="213"/>
    </row>
    <row r="19" spans="1:9" ht="14.25" customHeight="1">
      <c r="A19" s="252"/>
      <c r="B19" s="246">
        <v>4</v>
      </c>
      <c r="C19" s="250" t="str">
        <f>IF((C8="OBZ"),(Vstup!P10),IF((C8="OB1"),(Vstup!P28),IF((C8="OB2"),(Vstup!P46),IF((C8="OB3"),(Vstup!P64)))))</f>
        <v>Vyslání do čtverce </v>
      </c>
      <c r="D19" s="250"/>
      <c r="E19" s="170">
        <v>6</v>
      </c>
      <c r="F19" s="248">
        <f>IF((C8="OBZ"),(Vstup!S10),IF((C8="OB1"),(Vstup!S28),IF((C8="OB2"),(Vstup!S46),IF((C8="OB3"),(Vstup!S64)))))</f>
        <v>4</v>
      </c>
      <c r="G19" s="251">
        <f aca="true" t="shared" si="1" ref="G19:G24">E19*F19</f>
        <v>24</v>
      </c>
      <c r="H19" s="245">
        <f t="shared" si="0"/>
        <v>6</v>
      </c>
      <c r="I19" s="213"/>
    </row>
    <row r="20" spans="1:9" ht="14.25" customHeight="1">
      <c r="A20" s="252"/>
      <c r="B20" s="246">
        <v>5</v>
      </c>
      <c r="C20" s="250" t="str">
        <f>IF((C8="OBZ"),(Vstup!P11),IF((C8="OB1"),(Vstup!P29),IF((C8="OB2"),(Vstup!P47),IF((C8="OB3"),(Vstup!P65)))))</f>
        <v>Skok přes překážku</v>
      </c>
      <c r="D20" s="250"/>
      <c r="E20" s="170">
        <v>9</v>
      </c>
      <c r="F20" s="248">
        <f>IF((C8="OBZ"),(Vstup!S11),IF((C8="OB1"),(Vstup!S29),IF((C8="OB2"),(Vstup!S47),IF((C8="OB3"),(Vstup!S65)))))</f>
        <v>3</v>
      </c>
      <c r="G20" s="251">
        <f t="shared" si="1"/>
        <v>27</v>
      </c>
      <c r="H20" s="245">
        <f t="shared" si="0"/>
        <v>9</v>
      </c>
      <c r="I20" s="213"/>
    </row>
    <row r="21" spans="1:9" ht="14.25" customHeight="1">
      <c r="A21" s="252"/>
      <c r="B21" s="246">
        <v>6</v>
      </c>
      <c r="C21" s="250" t="str">
        <f>IF((C8="OBZ"),(Vstup!P12),IF((C8="OB1"),(Vstup!P30),IF((C8="OB2"),(Vstup!P48),IF((C8="OB3"),(Vstup!P66)))))</f>
        <v>Aport</v>
      </c>
      <c r="D21" s="250"/>
      <c r="E21" s="170">
        <v>8</v>
      </c>
      <c r="F21" s="248">
        <f>IF((C8="OBZ"),(Vstup!S12),IF((C8="OB1"),(Vstup!S30),IF((C8="OB2"),(Vstup!S48),IF((C8="OB3"),(Vstup!S66)))))</f>
        <v>3</v>
      </c>
      <c r="G21" s="251">
        <f t="shared" si="1"/>
        <v>24</v>
      </c>
      <c r="H21" s="245">
        <f t="shared" si="0"/>
        <v>8</v>
      </c>
      <c r="I21" s="213"/>
    </row>
    <row r="22" spans="1:9" ht="14.25" customHeight="1">
      <c r="A22" s="252"/>
      <c r="B22" s="246">
        <v>7</v>
      </c>
      <c r="C22" s="250" t="str">
        <f>IF((C8="OBZ"),(Vstup!P13),IF((C8="OB1"),(Vstup!P31),IF((C8="OB2"),(Vstup!P49),IF((C8="OB3"),(Vstup!P67)))))</f>
        <v>Odložení do stoje za chůze</v>
      </c>
      <c r="D22" s="250"/>
      <c r="E22" s="170">
        <v>9</v>
      </c>
      <c r="F22" s="248">
        <f>IF((C8="OBZ"),(Vstup!S13),IF((C8="OB1"),(Vstup!S31),IF((C8="OB2"),(Vstup!S49),IF((C8="OB3"),(Vstup!S67)))))</f>
        <v>2</v>
      </c>
      <c r="G22" s="251">
        <f t="shared" si="1"/>
        <v>18</v>
      </c>
      <c r="H22" s="245">
        <f t="shared" si="0"/>
        <v>9</v>
      </c>
      <c r="I22" s="213"/>
    </row>
    <row r="23" spans="1:9" ht="14.25" customHeight="1">
      <c r="A23" s="252"/>
      <c r="B23" s="246">
        <v>8</v>
      </c>
      <c r="C23" s="250" t="str">
        <f>IF((C8="OBZ"),(Vstup!P14),IF((C8="OB1"),(Vstup!P32),IF((C8="OB2"),(Vstup!P50),IF((C8="OB3"),(Vstup!P68)))))</f>
        <v>Odložení do sedu za chůze</v>
      </c>
      <c r="D23" s="250"/>
      <c r="E23" s="170">
        <v>7.5</v>
      </c>
      <c r="F23" s="248">
        <f>IF((C8="OBZ"),(Vstup!S14),IF((C8="OB1"),(Vstup!S32),IF((C8="OB2"),(Vstup!S50),IF((C8="OB3"),(Vstup!S68)))))</f>
        <v>2</v>
      </c>
      <c r="G23" s="251">
        <f t="shared" si="1"/>
        <v>15</v>
      </c>
      <c r="H23" s="245">
        <f t="shared" si="0"/>
        <v>7.5</v>
      </c>
      <c r="I23" s="213"/>
    </row>
    <row r="24" spans="1:9" ht="14.25" customHeight="1">
      <c r="A24" s="252"/>
      <c r="B24" s="246">
        <v>9</v>
      </c>
      <c r="C24" s="250" t="str">
        <f>IF((C8="OBZ"),(Vstup!P15),IF((C8="OB1"),(Vstup!P33),IF((C8="OB2"),(Vstup!P51),IF((C8="OB3"),(Vstup!P69)))))</f>
        <v>Ovladatelnost na dálku</v>
      </c>
      <c r="D24" s="250"/>
      <c r="E24" s="170">
        <v>8.5</v>
      </c>
      <c r="F24" s="248">
        <f>IF((C8="OBZ"),(Vstup!S15),IF((C8="OB1"),(Vstup!S33),IF((C8="OB2"),(Vstup!S51),IF((C8="OB3"),(Vstup!S69)))))</f>
        <v>3</v>
      </c>
      <c r="G24" s="251">
        <f t="shared" si="1"/>
        <v>25.5</v>
      </c>
      <c r="H24" s="245">
        <f t="shared" si="0"/>
        <v>8.5</v>
      </c>
      <c r="I24" s="213"/>
    </row>
    <row r="25" spans="1:9" ht="14.25" customHeight="1">
      <c r="A25" s="252"/>
      <c r="B25" s="253">
        <v>10</v>
      </c>
      <c r="C25" s="254" t="str">
        <f>IF((C8="OBZ"),(Vstup!P16),IF((C8="OB1"),(Vstup!P34),IF((C8="OB2"),(Vstup!P52),IF((C8="OB3"),(Vstup!P70)))))</f>
        <v>Všeobecný dojem</v>
      </c>
      <c r="D25" s="254"/>
      <c r="E25" s="183">
        <v>9</v>
      </c>
      <c r="F25" s="255">
        <f>IF((C8="OBZ"),(Vstup!S16),IF((C8="OB1"),(Vstup!S34),IF((C8="OB2"),(Vstup!S52),IF((C8="OB3"),(Vstup!S70)))))</f>
        <v>2</v>
      </c>
      <c r="G25" s="256">
        <f>E25*F25</f>
        <v>18</v>
      </c>
      <c r="H25" s="245">
        <f t="shared" si="0"/>
        <v>9</v>
      </c>
      <c r="I25" s="213"/>
    </row>
    <row r="26" spans="1:9" ht="12.75">
      <c r="A26" s="252"/>
      <c r="B26" s="257"/>
      <c r="C26" s="258" t="s">
        <v>82</v>
      </c>
      <c r="D26" s="258"/>
      <c r="E26" s="258"/>
      <c r="F26" s="258"/>
      <c r="G26" s="259">
        <f>SUM(G16:G25)</f>
        <v>235.5</v>
      </c>
      <c r="H26" s="260"/>
      <c r="I26" s="213"/>
    </row>
    <row r="27" spans="1:9" ht="12.75">
      <c r="A27" s="261"/>
      <c r="B27" s="262"/>
      <c r="C27" s="263"/>
      <c r="D27" s="263"/>
      <c r="E27" s="263"/>
      <c r="F27" s="263"/>
      <c r="G27" s="264"/>
      <c r="H27" s="265"/>
      <c r="I27" s="266"/>
    </row>
    <row r="28" spans="1:9" ht="12.75">
      <c r="A28" s="196"/>
      <c r="B28" s="197"/>
      <c r="C28" s="198"/>
      <c r="D28" s="198"/>
      <c r="E28" s="198"/>
      <c r="F28" s="198"/>
      <c r="G28" s="199"/>
      <c r="H28" s="196"/>
      <c r="I28" s="196"/>
    </row>
    <row r="29" spans="1:9" ht="12.75">
      <c r="A29" s="196"/>
      <c r="B29" s="197"/>
      <c r="C29" s="198"/>
      <c r="D29" s="198"/>
      <c r="E29" s="198"/>
      <c r="F29" s="198"/>
      <c r="G29" s="199"/>
      <c r="H29" s="196"/>
      <c r="I29" s="196"/>
    </row>
    <row r="30" spans="1:9" ht="12.75">
      <c r="A30" s="196"/>
      <c r="B30" s="197"/>
      <c r="C30" s="198"/>
      <c r="D30" s="198"/>
      <c r="E30" s="198"/>
      <c r="F30" s="198"/>
      <c r="G30" s="199"/>
      <c r="H30" s="196"/>
      <c r="I30" s="196"/>
    </row>
    <row r="31" spans="1:9" ht="12.75">
      <c r="A31" s="196"/>
      <c r="B31" s="197"/>
      <c r="C31" s="198"/>
      <c r="D31" s="198"/>
      <c r="E31" s="198"/>
      <c r="F31" s="198"/>
      <c r="G31" s="199"/>
      <c r="H31" s="196"/>
      <c r="I31" s="196"/>
    </row>
    <row r="32" spans="1:5" ht="12.75">
      <c r="A32" s="200" t="s">
        <v>141</v>
      </c>
      <c r="B32" s="201"/>
      <c r="C32" s="201"/>
      <c r="D32" s="201"/>
      <c r="E32" s="202"/>
    </row>
    <row r="35" spans="1:3" ht="12.75">
      <c r="A35" s="203" t="s">
        <v>142</v>
      </c>
      <c r="B35" s="204"/>
      <c r="C35" s="204"/>
    </row>
  </sheetData>
  <sheetProtection sheet="1"/>
  <mergeCells count="12">
    <mergeCell ref="D10:D12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</mergeCells>
  <printOptions/>
  <pageMargins left="0.7875" right="0.7875" top="0.9847222222222223" bottom="0.9840277777777777" header="0.49236111111111114" footer="0.5118055555555555"/>
  <pageSetup horizontalDpi="300" verticalDpi="300" orientation="landscape" paperSize="9"/>
  <headerFooter alignWithMargins="0">
    <oddHeader>&amp;C&amp;18Výsledkový list OBEDIENCE CZ</oddHeader>
  </headerFooter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indexed="45"/>
  </sheetPr>
  <dimension ref="A1:I35"/>
  <sheetViews>
    <sheetView showGridLines="0" workbookViewId="0" topLeftCell="A1">
      <selection activeCell="E16" sqref="E16"/>
    </sheetView>
  </sheetViews>
  <sheetFormatPr defaultColWidth="9.140625" defaultRowHeight="12.75"/>
  <cols>
    <col min="1" max="1" width="28.7109375" style="121" customWidth="1"/>
    <col min="2" max="2" width="6.00390625" style="121" customWidth="1"/>
    <col min="3" max="3" width="39.7109375" style="121" customWidth="1"/>
    <col min="4" max="4" width="15.7109375" style="121" customWidth="1"/>
    <col min="5" max="5" width="13.8515625" style="121" customWidth="1"/>
    <col min="6" max="6" width="6.421875" style="121" customWidth="1"/>
    <col min="7" max="7" width="16.421875" style="121" customWidth="1"/>
    <col min="8" max="8" width="0" style="121" hidden="1" customWidth="1"/>
    <col min="9" max="16384" width="9.140625" style="121" customWidth="1"/>
  </cols>
  <sheetData>
    <row r="1" spans="1:9" ht="12.75">
      <c r="A1" s="205" t="s">
        <v>133</v>
      </c>
      <c r="B1" s="206" t="s">
        <v>134</v>
      </c>
      <c r="C1" s="207" t="str">
        <f>+Vstup!I1</f>
        <v>Klub Obedience CZ</v>
      </c>
      <c r="D1" s="208"/>
      <c r="E1" s="208"/>
      <c r="F1" s="208"/>
      <c r="G1" s="208"/>
      <c r="H1" s="208"/>
      <c r="I1" s="209"/>
    </row>
    <row r="2" spans="1:9" ht="12.75">
      <c r="A2" s="210" t="s">
        <v>135</v>
      </c>
      <c r="B2" s="211" t="s">
        <v>134</v>
      </c>
      <c r="C2" s="212" t="str">
        <f>+Vstup!I2</f>
        <v>5.MR BO a AO</v>
      </c>
      <c r="D2" s="196"/>
      <c r="E2" s="196"/>
      <c r="F2" s="196"/>
      <c r="G2" s="196"/>
      <c r="H2" s="196"/>
      <c r="I2" s="213"/>
    </row>
    <row r="3" spans="1:9" ht="12.75">
      <c r="A3" s="210" t="s">
        <v>136</v>
      </c>
      <c r="B3" s="211" t="s">
        <v>134</v>
      </c>
      <c r="C3" s="214" t="str">
        <f>+Vstup!I3</f>
        <v>13.09.2014</v>
      </c>
      <c r="D3" s="196"/>
      <c r="E3" s="196"/>
      <c r="F3" s="196"/>
      <c r="G3" s="196"/>
      <c r="H3" s="196"/>
      <c r="I3" s="213"/>
    </row>
    <row r="4" spans="1:9" ht="12.75">
      <c r="A4" s="215"/>
      <c r="B4" s="211"/>
      <c r="C4" s="216"/>
      <c r="D4" s="196"/>
      <c r="E4" s="196"/>
      <c r="F4" s="196"/>
      <c r="G4" s="196"/>
      <c r="H4" s="196"/>
      <c r="I4" s="213"/>
    </row>
    <row r="5" spans="1:9" ht="12.75">
      <c r="A5" s="210" t="s">
        <v>137</v>
      </c>
      <c r="B5" s="211" t="s">
        <v>134</v>
      </c>
      <c r="C5" s="217">
        <f>+Vstup!B39</f>
        <v>0</v>
      </c>
      <c r="D5" s="196"/>
      <c r="E5" s="196"/>
      <c r="F5" s="196"/>
      <c r="G5" s="196"/>
      <c r="H5" s="196"/>
      <c r="I5" s="213"/>
    </row>
    <row r="6" spans="1:9" ht="12.75">
      <c r="A6" s="210" t="s">
        <v>2</v>
      </c>
      <c r="B6" s="211" t="s">
        <v>134</v>
      </c>
      <c r="C6" s="217">
        <f>+Vstup!C39</f>
        <v>0</v>
      </c>
      <c r="D6" s="196"/>
      <c r="E6" s="196"/>
      <c r="F6" s="196"/>
      <c r="G6" s="196"/>
      <c r="H6" s="196"/>
      <c r="I6" s="213"/>
    </row>
    <row r="7" spans="1:9" ht="12.75">
      <c r="A7" s="210" t="s">
        <v>3</v>
      </c>
      <c r="B7" s="211" t="s">
        <v>134</v>
      </c>
      <c r="C7" s="217">
        <f>+Vstup!D39</f>
        <v>0</v>
      </c>
      <c r="D7" s="196"/>
      <c r="E7" s="196"/>
      <c r="F7" s="196"/>
      <c r="G7" s="196"/>
      <c r="H7" s="196"/>
      <c r="I7" s="213"/>
    </row>
    <row r="8" spans="1:9" ht="12.75">
      <c r="A8" s="210" t="s">
        <v>4</v>
      </c>
      <c r="B8" s="211" t="s">
        <v>134</v>
      </c>
      <c r="C8" s="217">
        <f>+Vstup!E39</f>
        <v>0</v>
      </c>
      <c r="D8" s="196"/>
      <c r="E8" s="196"/>
      <c r="F8" s="196"/>
      <c r="G8" s="196"/>
      <c r="H8" s="196"/>
      <c r="I8" s="213"/>
    </row>
    <row r="9" spans="1:9" ht="12.75">
      <c r="A9" s="210"/>
      <c r="B9" s="218"/>
      <c r="C9" s="216"/>
      <c r="D9" s="196"/>
      <c r="E9" s="196"/>
      <c r="F9" s="196"/>
      <c r="G9" s="196"/>
      <c r="H9" s="196"/>
      <c r="I9" s="213"/>
    </row>
    <row r="10" spans="1:9" ht="41.25" customHeight="1">
      <c r="A10" s="210" t="s">
        <v>138</v>
      </c>
      <c r="B10" s="211" t="s">
        <v>134</v>
      </c>
      <c r="C10" s="214" t="str">
        <f>+Vstup!I4</f>
        <v>Rudy Cattrysse / Markéta Píšová (OBZ)</v>
      </c>
      <c r="D10" s="219" t="s">
        <v>139</v>
      </c>
      <c r="E10" s="220" t="s">
        <v>9</v>
      </c>
      <c r="F10" s="221"/>
      <c r="G10" s="222"/>
      <c r="H10" s="196"/>
      <c r="I10" s="213"/>
    </row>
    <row r="11" spans="1:9" ht="12.75">
      <c r="A11" s="210"/>
      <c r="B11" s="211"/>
      <c r="C11" s="214"/>
      <c r="D11" s="219"/>
      <c r="E11" s="223" t="s">
        <v>16</v>
      </c>
      <c r="F11" s="224"/>
      <c r="G11" s="225" t="b">
        <f>IF((C8="OBZ"),(Vstup!T2),IF((C8="OB1"),(Vstup!T20),IF((C8="OB2"),(Vstup!T38),IF((C8="OB3"),(Vstup!T56)))))</f>
        <v>0</v>
      </c>
      <c r="H11" s="226"/>
      <c r="I11" s="213"/>
    </row>
    <row r="12" spans="1:9" ht="12.75">
      <c r="A12" s="210" t="s">
        <v>140</v>
      </c>
      <c r="B12" s="211" t="s">
        <v>134</v>
      </c>
      <c r="C12" s="212" t="str">
        <f>+Vstup!I6</f>
        <v>Zuzana Coufalová / Hana Böhme (OBZ)</v>
      </c>
      <c r="D12" s="219"/>
      <c r="E12" s="223" t="s">
        <v>23</v>
      </c>
      <c r="F12" s="224"/>
      <c r="G12" s="225" t="b">
        <f>IF((C8="OBZ"),(Vstup!T3),IF((C8="OB1"),(Vstup!T21),IF((C8="OB2"),(Vstup!T39),IF((C8="OB3"),(Vstup!T57)))))</f>
        <v>0</v>
      </c>
      <c r="H12" s="196"/>
      <c r="I12" s="213"/>
    </row>
    <row r="13" spans="1:9" ht="12.75">
      <c r="A13" s="210"/>
      <c r="B13" s="211"/>
      <c r="C13" s="212"/>
      <c r="D13" s="157">
        <v>0</v>
      </c>
      <c r="E13" s="227" t="s">
        <v>30</v>
      </c>
      <c r="F13" s="228"/>
      <c r="G13" s="225" t="b">
        <f>IF((C8="OBZ"),(Vstup!T4),IF((C8="OB1"),(Vstup!T22),IF((C8="OB2"),(Vstup!T40),IF((C8="OB3"),(Vstup!T58)))))</f>
        <v>0</v>
      </c>
      <c r="H13" s="196"/>
      <c r="I13" s="213"/>
    </row>
    <row r="14" spans="1:9" ht="20.25" customHeight="1">
      <c r="A14" s="229"/>
      <c r="B14" s="230"/>
      <c r="C14" s="212"/>
      <c r="D14" s="231">
        <f>IF(D13="DISK","DISK",(+G26+D13))</f>
        <v>0</v>
      </c>
      <c r="E14" s="232" t="s">
        <v>34</v>
      </c>
      <c r="F14" s="233"/>
      <c r="G14" s="234" t="b">
        <f>IF((C8)="OBZ",(A15),IF((C8)="OB1",(A16),IF((C8)="OB2",(A17),IF((C8)="OB3",(A18)))))</f>
        <v>0</v>
      </c>
      <c r="H14" s="196"/>
      <c r="I14" s="213"/>
    </row>
    <row r="15" spans="1:9" ht="12.75">
      <c r="A15" s="235" t="str">
        <f>IF(D14="DISK","Diskvalifikace",IF(D14&gt;223.99,"Výborný",IF(D14&gt;195.99,"Velmi dobrý",IF(D14&gt;139.99,"Dobrý",IF(D14&lt;140,"Nehodnocen")))))</f>
        <v>Nehodnocen</v>
      </c>
      <c r="B15" s="236" t="s">
        <v>39</v>
      </c>
      <c r="C15" s="237" t="s">
        <v>40</v>
      </c>
      <c r="D15" s="237"/>
      <c r="E15" s="238" t="s">
        <v>41</v>
      </c>
      <c r="F15" s="239" t="s">
        <v>42</v>
      </c>
      <c r="G15" s="240" t="s">
        <v>43</v>
      </c>
      <c r="H15" s="196"/>
      <c r="I15" s="213"/>
    </row>
    <row r="16" spans="1:9" ht="14.25" customHeight="1">
      <c r="A16" s="235" t="str">
        <f>IF(D14="DISK","Diskvalifikace",IF(D14&gt;223.99,"Výborný",IF(D14&gt;195.99,"Velmi dobrý",IF(D14&gt;139.99,"Dobrý",IF(D14&lt;140,"Nehodnocen")))))</f>
        <v>Nehodnocen</v>
      </c>
      <c r="B16" s="241">
        <v>1</v>
      </c>
      <c r="C16" s="242" t="b">
        <f>IF((C8="OBZ"),(Vstup!P7),IF((C8="OB1"),(Vstup!P25),IF((C8="OB2"),(Vstup!P43),IF((C8="OB3"),(Vstup!P61)))))</f>
        <v>0</v>
      </c>
      <c r="D16" s="242"/>
      <c r="E16" s="183">
        <v>0</v>
      </c>
      <c r="F16" s="243" t="b">
        <f>IF((C8="OBZ"),(Vstup!S7),IF((C8="OB1"),(Vstup!S25),IF((C8="OB2"),(Vstup!S43),IF((C8="OB3"),(Vstup!S61)))))</f>
        <v>0</v>
      </c>
      <c r="G16" s="244">
        <f>E16*F16</f>
        <v>0</v>
      </c>
      <c r="H16" s="245">
        <f aca="true" t="shared" si="0" ref="H16:H25">IF(D16=0,E16*2,D16+E16)/2</f>
        <v>0</v>
      </c>
      <c r="I16" s="213"/>
    </row>
    <row r="17" spans="1:9" ht="14.25" customHeight="1">
      <c r="A17" s="235" t="str">
        <f>IF(D14="DISK","Diskvalifikace",IF(D14&gt;255.99,"Výborný",IF(D14&gt;224.99,"Velmi dobrý",IF(D14&gt;191.99,"Dobrý",IF(D14&lt;192,"Nehodnocen")))))</f>
        <v>Nehodnocen</v>
      </c>
      <c r="B17" s="246">
        <v>2</v>
      </c>
      <c r="C17" s="247" t="b">
        <f>IF((C8="OBZ"),(Vstup!P8),IF((C8="OB1"),(Vstup!P26),IF((C8="OB2"),(Vstup!P44),IF((C8="OB3"),(Vstup!P62)))))</f>
        <v>0</v>
      </c>
      <c r="D17" s="247"/>
      <c r="E17" s="267">
        <v>0</v>
      </c>
      <c r="F17" s="248" t="b">
        <f>IF((C8="OBZ"),(Vstup!S8),IF((C8="OB1"),(Vstup!S26),IF((C8="OB2"),(Vstup!S44),IF((C8="OB3"),(Vstup!S62)))))</f>
        <v>0</v>
      </c>
      <c r="G17" s="249">
        <f>E17*F17</f>
        <v>0</v>
      </c>
      <c r="H17" s="245">
        <f t="shared" si="0"/>
        <v>0</v>
      </c>
      <c r="I17" s="213"/>
    </row>
    <row r="18" spans="1:9" ht="14.25" customHeight="1">
      <c r="A18" s="235" t="str">
        <f>IF(D14="DISK","Diskvalifikace",IF(D14&gt;255.99,"Výborný",IF(D14&gt;224.99,"Velmi dobrý",IF(D14&gt;191.99,"Dobrý",IF(D14&lt;192,"Nehodnocen")))))</f>
        <v>Nehodnocen</v>
      </c>
      <c r="B18" s="246">
        <v>3</v>
      </c>
      <c r="C18" s="250" t="b">
        <f>IF((C8="OBZ"),(Vstup!P9),IF((C8="OB1"),(Vstup!P27),IF((C8="OB2"),(Vstup!P45),IF((C8="OB3"),(Vstup!P63)))))</f>
        <v>0</v>
      </c>
      <c r="D18" s="250"/>
      <c r="E18" s="268">
        <v>0</v>
      </c>
      <c r="F18" s="248" t="b">
        <f>IF((C8="OBZ"),(Vstup!S9),IF((C8="OB1"),(Vstup!S27),IF((C8="OB2"),(Vstup!S45),IF((C8="OB3"),(Vstup!S63)))))</f>
        <v>0</v>
      </c>
      <c r="G18" s="251">
        <f>E18*F18</f>
        <v>0</v>
      </c>
      <c r="H18" s="245">
        <f t="shared" si="0"/>
        <v>0</v>
      </c>
      <c r="I18" s="213"/>
    </row>
    <row r="19" spans="1:9" ht="14.25" customHeight="1">
      <c r="A19" s="252"/>
      <c r="B19" s="246">
        <v>4</v>
      </c>
      <c r="C19" s="250" t="b">
        <f>IF((C8="OBZ"),(Vstup!P10),IF((C8="OB1"),(Vstup!P28),IF((C8="OB2"),(Vstup!P46),IF((C8="OB3"),(Vstup!P64)))))</f>
        <v>0</v>
      </c>
      <c r="D19" s="250"/>
      <c r="E19" s="268">
        <v>0</v>
      </c>
      <c r="F19" s="248" t="b">
        <f>IF((C8="OBZ"),(Vstup!S10),IF((C8="OB1"),(Vstup!S28),IF((C8="OB2"),(Vstup!S46),IF((C8="OB3"),(Vstup!S64)))))</f>
        <v>0</v>
      </c>
      <c r="G19" s="251">
        <f aca="true" t="shared" si="1" ref="G19:G24">E19*F19</f>
        <v>0</v>
      </c>
      <c r="H19" s="245">
        <f t="shared" si="0"/>
        <v>0</v>
      </c>
      <c r="I19" s="213"/>
    </row>
    <row r="20" spans="1:9" ht="14.25" customHeight="1">
      <c r="A20" s="252"/>
      <c r="B20" s="246">
        <v>5</v>
      </c>
      <c r="C20" s="250" t="b">
        <f>IF((C8="OBZ"),(Vstup!P11),IF((C8="OB1"),(Vstup!P29),IF((C8="OB2"),(Vstup!P47),IF((C8="OB3"),(Vstup!P65)))))</f>
        <v>0</v>
      </c>
      <c r="D20" s="250"/>
      <c r="E20" s="268">
        <v>0</v>
      </c>
      <c r="F20" s="248" t="b">
        <f>IF((C8="OBZ"),(Vstup!S11),IF((C8="OB1"),(Vstup!S29),IF((C8="OB2"),(Vstup!S47),IF((C8="OB3"),(Vstup!S65)))))</f>
        <v>0</v>
      </c>
      <c r="G20" s="251">
        <f t="shared" si="1"/>
        <v>0</v>
      </c>
      <c r="H20" s="245">
        <f t="shared" si="0"/>
        <v>0</v>
      </c>
      <c r="I20" s="213"/>
    </row>
    <row r="21" spans="1:9" ht="14.25" customHeight="1">
      <c r="A21" s="252"/>
      <c r="B21" s="246">
        <v>6</v>
      </c>
      <c r="C21" s="250" t="b">
        <f>IF((C8="OBZ"),(Vstup!P12),IF((C8="OB1"),(Vstup!P30),IF((C8="OB2"),(Vstup!P48),IF((C8="OB3"),(Vstup!P66)))))</f>
        <v>0</v>
      </c>
      <c r="D21" s="250"/>
      <c r="E21" s="268">
        <v>0</v>
      </c>
      <c r="F21" s="248" t="b">
        <f>IF((C8="OBZ"),(Vstup!S12),IF((C8="OB1"),(Vstup!S30),IF((C8="OB2"),(Vstup!S48),IF((C8="OB3"),(Vstup!S66)))))</f>
        <v>0</v>
      </c>
      <c r="G21" s="251">
        <f t="shared" si="1"/>
        <v>0</v>
      </c>
      <c r="H21" s="245">
        <f t="shared" si="0"/>
        <v>0</v>
      </c>
      <c r="I21" s="213"/>
    </row>
    <row r="22" spans="1:9" ht="14.25" customHeight="1">
      <c r="A22" s="252"/>
      <c r="B22" s="246">
        <v>7</v>
      </c>
      <c r="C22" s="250" t="b">
        <f>IF((C8="OBZ"),(Vstup!P13),IF((C8="OB1"),(Vstup!P31),IF((C8="OB2"),(Vstup!P49),IF((C8="OB3"),(Vstup!P67)))))</f>
        <v>0</v>
      </c>
      <c r="D22" s="250"/>
      <c r="E22" s="268">
        <v>0</v>
      </c>
      <c r="F22" s="248" t="b">
        <f>IF((C8="OBZ"),(Vstup!S13),IF((C8="OB1"),(Vstup!S31),IF((C8="OB2"),(Vstup!S49),IF((C8="OB3"),(Vstup!S67)))))</f>
        <v>0</v>
      </c>
      <c r="G22" s="251">
        <f t="shared" si="1"/>
        <v>0</v>
      </c>
      <c r="H22" s="245">
        <f t="shared" si="0"/>
        <v>0</v>
      </c>
      <c r="I22" s="213"/>
    </row>
    <row r="23" spans="1:9" ht="14.25" customHeight="1">
      <c r="A23" s="252"/>
      <c r="B23" s="246">
        <v>8</v>
      </c>
      <c r="C23" s="250" t="b">
        <f>IF((C8="OBZ"),(Vstup!P14),IF((C8="OB1"),(Vstup!P32),IF((C8="OB2"),(Vstup!P50),IF((C8="OB3"),(Vstup!P68)))))</f>
        <v>0</v>
      </c>
      <c r="D23" s="250"/>
      <c r="E23" s="268">
        <v>0</v>
      </c>
      <c r="F23" s="248" t="b">
        <f>IF((C8="OBZ"),(Vstup!S14),IF((C8="OB1"),(Vstup!S32),IF((C8="OB2"),(Vstup!S50),IF((C8="OB3"),(Vstup!S68)))))</f>
        <v>0</v>
      </c>
      <c r="G23" s="251">
        <f t="shared" si="1"/>
        <v>0</v>
      </c>
      <c r="H23" s="245">
        <f t="shared" si="0"/>
        <v>0</v>
      </c>
      <c r="I23" s="213"/>
    </row>
    <row r="24" spans="1:9" ht="14.25" customHeight="1">
      <c r="A24" s="252"/>
      <c r="B24" s="246">
        <v>9</v>
      </c>
      <c r="C24" s="250" t="b">
        <f>IF((C8="OBZ"),(Vstup!P15),IF((C8="OB1"),(Vstup!P33),IF((C8="OB2"),(Vstup!P51),IF((C8="OB3"),(Vstup!P69)))))</f>
        <v>0</v>
      </c>
      <c r="D24" s="250"/>
      <c r="E24" s="268">
        <v>0</v>
      </c>
      <c r="F24" s="248" t="b">
        <f>IF((C8="OBZ"),(Vstup!S15),IF((C8="OB1"),(Vstup!S33),IF((C8="OB2"),(Vstup!S51),IF((C8="OB3"),(Vstup!S69)))))</f>
        <v>0</v>
      </c>
      <c r="G24" s="251">
        <f t="shared" si="1"/>
        <v>0</v>
      </c>
      <c r="H24" s="245">
        <f t="shared" si="0"/>
        <v>0</v>
      </c>
      <c r="I24" s="213"/>
    </row>
    <row r="25" spans="1:9" ht="14.25" customHeight="1">
      <c r="A25" s="252"/>
      <c r="B25" s="253">
        <v>10</v>
      </c>
      <c r="C25" s="254" t="b">
        <f>IF((C8="OBZ"),(Vstup!P16),IF((C8="OB1"),(Vstup!P34),IF((C8="OB2"),(Vstup!P52),IF((C8="OB3"),(Vstup!P70)))))</f>
        <v>0</v>
      </c>
      <c r="D25" s="254"/>
      <c r="E25" s="269">
        <v>0</v>
      </c>
      <c r="F25" s="255" t="b">
        <f>IF((C8="OBZ"),(Vstup!S16),IF((C8="OB1"),(Vstup!S34),IF((C8="OB2"),(Vstup!S52),IF((C8="OB3"),(Vstup!S70)))))</f>
        <v>0</v>
      </c>
      <c r="G25" s="256">
        <f>E25*F25</f>
        <v>0</v>
      </c>
      <c r="H25" s="245">
        <f t="shared" si="0"/>
        <v>0</v>
      </c>
      <c r="I25" s="213"/>
    </row>
    <row r="26" spans="1:9" ht="12.75">
      <c r="A26" s="252"/>
      <c r="B26" s="257"/>
      <c r="C26" s="258" t="s">
        <v>82</v>
      </c>
      <c r="D26" s="258"/>
      <c r="E26" s="258"/>
      <c r="F26" s="258"/>
      <c r="G26" s="259">
        <f>SUM(G16:G25)</f>
        <v>0</v>
      </c>
      <c r="H26" s="260"/>
      <c r="I26" s="213"/>
    </row>
    <row r="27" spans="1:9" ht="12.75">
      <c r="A27" s="261"/>
      <c r="B27" s="262"/>
      <c r="C27" s="263"/>
      <c r="D27" s="263"/>
      <c r="E27" s="263"/>
      <c r="F27" s="263"/>
      <c r="G27" s="264"/>
      <c r="H27" s="265"/>
      <c r="I27" s="266"/>
    </row>
    <row r="28" spans="1:9" ht="12.75">
      <c r="A28" s="196"/>
      <c r="B28" s="197"/>
      <c r="C28" s="198"/>
      <c r="D28" s="198"/>
      <c r="E28" s="198"/>
      <c r="F28" s="198"/>
      <c r="G28" s="199"/>
      <c r="H28" s="196"/>
      <c r="I28" s="196"/>
    </row>
    <row r="29" spans="1:9" ht="12.75">
      <c r="A29" s="196"/>
      <c r="B29" s="197"/>
      <c r="C29" s="198"/>
      <c r="D29" s="198"/>
      <c r="E29" s="198"/>
      <c r="F29" s="198"/>
      <c r="G29" s="199"/>
      <c r="H29" s="196"/>
      <c r="I29" s="196"/>
    </row>
    <row r="30" spans="1:9" ht="12.75">
      <c r="A30" s="196"/>
      <c r="B30" s="197"/>
      <c r="C30" s="198"/>
      <c r="D30" s="198"/>
      <c r="E30" s="198"/>
      <c r="F30" s="198"/>
      <c r="G30" s="199"/>
      <c r="H30" s="196"/>
      <c r="I30" s="196"/>
    </row>
    <row r="31" spans="1:9" ht="12.75">
      <c r="A31" s="196"/>
      <c r="B31" s="197"/>
      <c r="C31" s="198"/>
      <c r="D31" s="198"/>
      <c r="E31" s="198"/>
      <c r="F31" s="198"/>
      <c r="G31" s="199"/>
      <c r="H31" s="196"/>
      <c r="I31" s="196"/>
    </row>
    <row r="32" spans="1:5" ht="12.75">
      <c r="A32" s="200" t="s">
        <v>141</v>
      </c>
      <c r="B32" s="201"/>
      <c r="C32" s="201"/>
      <c r="D32" s="201"/>
      <c r="E32" s="202"/>
    </row>
    <row r="35" spans="1:3" ht="12.75">
      <c r="A35" s="203" t="s">
        <v>142</v>
      </c>
      <c r="B35" s="204"/>
      <c r="C35" s="204"/>
    </row>
  </sheetData>
  <sheetProtection sheet="1"/>
  <mergeCells count="12">
    <mergeCell ref="D10:D12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</mergeCells>
  <printOptions/>
  <pageMargins left="0.7875" right="0.7875" top="0.9847222222222223" bottom="0.9840277777777777" header="0.49236111111111114" footer="0.5118055555555555"/>
  <pageSetup horizontalDpi="300" verticalDpi="300" orientation="landscape" paperSize="9"/>
  <headerFooter alignWithMargins="0">
    <oddHeader>&amp;C&amp;18Výsledkový list OBEDIENCE CZ</oddHeader>
  </headerFooter>
  <drawing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indexed="45"/>
  </sheetPr>
  <dimension ref="A1:I35"/>
  <sheetViews>
    <sheetView showGridLines="0" workbookViewId="0" topLeftCell="A1">
      <selection activeCell="E16" sqref="E16"/>
    </sheetView>
  </sheetViews>
  <sheetFormatPr defaultColWidth="9.140625" defaultRowHeight="12.75"/>
  <cols>
    <col min="1" max="1" width="28.7109375" style="121" customWidth="1"/>
    <col min="2" max="2" width="6.00390625" style="121" customWidth="1"/>
    <col min="3" max="3" width="39.7109375" style="121" customWidth="1"/>
    <col min="4" max="4" width="15.7109375" style="121" customWidth="1"/>
    <col min="5" max="5" width="13.8515625" style="121" customWidth="1"/>
    <col min="6" max="6" width="6.421875" style="121" customWidth="1"/>
    <col min="7" max="7" width="16.421875" style="121" customWidth="1"/>
    <col min="8" max="8" width="0" style="121" hidden="1" customWidth="1"/>
    <col min="9" max="16384" width="9.140625" style="121" customWidth="1"/>
  </cols>
  <sheetData>
    <row r="1" spans="1:9" ht="12.75">
      <c r="A1" s="205" t="s">
        <v>133</v>
      </c>
      <c r="B1" s="206" t="s">
        <v>134</v>
      </c>
      <c r="C1" s="207" t="str">
        <f>+Vstup!I1</f>
        <v>Klub Obedience CZ</v>
      </c>
      <c r="D1" s="208"/>
      <c r="E1" s="208"/>
      <c r="F1" s="208"/>
      <c r="G1" s="208"/>
      <c r="H1" s="208"/>
      <c r="I1" s="209"/>
    </row>
    <row r="2" spans="1:9" ht="12.75">
      <c r="A2" s="210" t="s">
        <v>135</v>
      </c>
      <c r="B2" s="211" t="s">
        <v>134</v>
      </c>
      <c r="C2" s="212" t="str">
        <f>+Vstup!I2</f>
        <v>5.MR BO a AO</v>
      </c>
      <c r="D2" s="196"/>
      <c r="E2" s="196"/>
      <c r="F2" s="196"/>
      <c r="G2" s="196"/>
      <c r="H2" s="196"/>
      <c r="I2" s="213"/>
    </row>
    <row r="3" spans="1:9" ht="12.75">
      <c r="A3" s="210" t="s">
        <v>136</v>
      </c>
      <c r="B3" s="211" t="s">
        <v>134</v>
      </c>
      <c r="C3" s="214" t="str">
        <f>+Vstup!I3</f>
        <v>13.09.2014</v>
      </c>
      <c r="D3" s="196"/>
      <c r="E3" s="196"/>
      <c r="F3" s="196"/>
      <c r="G3" s="196"/>
      <c r="H3" s="196"/>
      <c r="I3" s="213"/>
    </row>
    <row r="4" spans="1:9" ht="12.75">
      <c r="A4" s="215"/>
      <c r="B4" s="211"/>
      <c r="C4" s="216"/>
      <c r="D4" s="196"/>
      <c r="E4" s="196"/>
      <c r="F4" s="196"/>
      <c r="G4" s="196"/>
      <c r="H4" s="196"/>
      <c r="I4" s="213"/>
    </row>
    <row r="5" spans="1:9" ht="12.75">
      <c r="A5" s="210" t="s">
        <v>137</v>
      </c>
      <c r="B5" s="211" t="s">
        <v>134</v>
      </c>
      <c r="C5" s="217">
        <f>+Vstup!B40</f>
        <v>0</v>
      </c>
      <c r="D5" s="196"/>
      <c r="E5" s="196"/>
      <c r="F5" s="196"/>
      <c r="G5" s="196"/>
      <c r="H5" s="196"/>
      <c r="I5" s="213"/>
    </row>
    <row r="6" spans="1:9" ht="12.75">
      <c r="A6" s="210" t="s">
        <v>2</v>
      </c>
      <c r="B6" s="211" t="s">
        <v>134</v>
      </c>
      <c r="C6" s="217">
        <f>+Vstup!C40</f>
        <v>0</v>
      </c>
      <c r="D6" s="196"/>
      <c r="E6" s="196"/>
      <c r="F6" s="196"/>
      <c r="G6" s="196"/>
      <c r="H6" s="196"/>
      <c r="I6" s="213"/>
    </row>
    <row r="7" spans="1:9" ht="12.75">
      <c r="A7" s="210" t="s">
        <v>3</v>
      </c>
      <c r="B7" s="211" t="s">
        <v>134</v>
      </c>
      <c r="C7" s="217">
        <f>+Vstup!D40</f>
        <v>0</v>
      </c>
      <c r="D7" s="196"/>
      <c r="E7" s="196"/>
      <c r="F7" s="196"/>
      <c r="G7" s="196"/>
      <c r="H7" s="196"/>
      <c r="I7" s="213"/>
    </row>
    <row r="8" spans="1:9" ht="12.75">
      <c r="A8" s="210" t="s">
        <v>4</v>
      </c>
      <c r="B8" s="211" t="s">
        <v>134</v>
      </c>
      <c r="C8" s="217">
        <f>+Vstup!E40</f>
        <v>0</v>
      </c>
      <c r="D8" s="196"/>
      <c r="E8" s="196"/>
      <c r="F8" s="196"/>
      <c r="G8" s="196"/>
      <c r="H8" s="196"/>
      <c r="I8" s="213"/>
    </row>
    <row r="9" spans="1:9" ht="12.75">
      <c r="A9" s="210"/>
      <c r="B9" s="218"/>
      <c r="C9" s="216"/>
      <c r="D9" s="196"/>
      <c r="E9" s="196"/>
      <c r="F9" s="196"/>
      <c r="G9" s="196"/>
      <c r="H9" s="196"/>
      <c r="I9" s="213"/>
    </row>
    <row r="10" spans="1:9" ht="41.25" customHeight="1">
      <c r="A10" s="210" t="s">
        <v>138</v>
      </c>
      <c r="B10" s="211" t="s">
        <v>134</v>
      </c>
      <c r="C10" s="214" t="str">
        <f>+Vstup!I4</f>
        <v>Rudy Cattrysse / Markéta Píšová (OBZ)</v>
      </c>
      <c r="D10" s="219" t="s">
        <v>139</v>
      </c>
      <c r="E10" s="220" t="s">
        <v>9</v>
      </c>
      <c r="F10" s="221"/>
      <c r="G10" s="222"/>
      <c r="H10" s="196"/>
      <c r="I10" s="213"/>
    </row>
    <row r="11" spans="1:9" ht="12.75">
      <c r="A11" s="210"/>
      <c r="B11" s="211"/>
      <c r="C11" s="214"/>
      <c r="D11" s="219"/>
      <c r="E11" s="223" t="s">
        <v>16</v>
      </c>
      <c r="F11" s="224"/>
      <c r="G11" s="225" t="b">
        <f>IF((C8="OBZ"),(Vstup!T2),IF((C8="OB1"),(Vstup!T20),IF((C8="OB2"),(Vstup!T38),IF((C8="OB3"),(Vstup!T56)))))</f>
        <v>0</v>
      </c>
      <c r="H11" s="226"/>
      <c r="I11" s="213"/>
    </row>
    <row r="12" spans="1:9" ht="12.75">
      <c r="A12" s="210" t="s">
        <v>140</v>
      </c>
      <c r="B12" s="211" t="s">
        <v>134</v>
      </c>
      <c r="C12" s="212" t="str">
        <f>+Vstup!I6</f>
        <v>Zuzana Coufalová / Hana Böhme (OBZ)</v>
      </c>
      <c r="D12" s="219"/>
      <c r="E12" s="223" t="s">
        <v>23</v>
      </c>
      <c r="F12" s="224"/>
      <c r="G12" s="225" t="b">
        <f>IF((C8="OBZ"),(Vstup!T3),IF((C8="OB1"),(Vstup!T21),IF((C8="OB2"),(Vstup!T39),IF((C8="OB3"),(Vstup!T57)))))</f>
        <v>0</v>
      </c>
      <c r="H12" s="196"/>
      <c r="I12" s="213"/>
    </row>
    <row r="13" spans="1:9" ht="12.75">
      <c r="A13" s="210"/>
      <c r="B13" s="211"/>
      <c r="C13" s="212"/>
      <c r="D13" s="157">
        <v>0</v>
      </c>
      <c r="E13" s="227" t="s">
        <v>30</v>
      </c>
      <c r="F13" s="228"/>
      <c r="G13" s="225" t="b">
        <f>IF((C8="OBZ"),(Vstup!T4),IF((C8="OB1"),(Vstup!T22),IF((C8="OB2"),(Vstup!T40),IF((C8="OB3"),(Vstup!T58)))))</f>
        <v>0</v>
      </c>
      <c r="H13" s="196"/>
      <c r="I13" s="213"/>
    </row>
    <row r="14" spans="1:9" ht="20.25" customHeight="1">
      <c r="A14" s="229"/>
      <c r="B14" s="230"/>
      <c r="C14" s="212"/>
      <c r="D14" s="231">
        <f>IF(D13="DISK","DISK",(+G26+D13))</f>
        <v>0</v>
      </c>
      <c r="E14" s="232" t="s">
        <v>34</v>
      </c>
      <c r="F14" s="233"/>
      <c r="G14" s="234" t="b">
        <f>IF((C8)="OBZ",(A15),IF((C8)="OB1",(A16),IF((C8)="OB2",(A17),IF((C8)="OB3",(A18)))))</f>
        <v>0</v>
      </c>
      <c r="H14" s="196"/>
      <c r="I14" s="213"/>
    </row>
    <row r="15" spans="1:9" ht="12.75">
      <c r="A15" s="235" t="str">
        <f>IF(D14="DISK","Diskvalifikace",IF(D14&gt;223.99,"Výborný",IF(D14&gt;195.99,"Velmi dobrý",IF(D14&gt;139.99,"Dobrý",IF(D14&lt;140,"Nehodnocen")))))</f>
        <v>Nehodnocen</v>
      </c>
      <c r="B15" s="236" t="s">
        <v>39</v>
      </c>
      <c r="C15" s="237" t="s">
        <v>40</v>
      </c>
      <c r="D15" s="237"/>
      <c r="E15" s="238" t="s">
        <v>41</v>
      </c>
      <c r="F15" s="239" t="s">
        <v>42</v>
      </c>
      <c r="G15" s="240" t="s">
        <v>43</v>
      </c>
      <c r="H15" s="196"/>
      <c r="I15" s="213"/>
    </row>
    <row r="16" spans="1:9" ht="14.25" customHeight="1">
      <c r="A16" s="235" t="str">
        <f>IF(D14="DISK","Diskvalifikace",IF(D14&gt;223.99,"Výborný",IF(D14&gt;195.99,"Velmi dobrý",IF(D14&gt;139.99,"Dobrý",IF(D14&lt;140,"Nehodnocen")))))</f>
        <v>Nehodnocen</v>
      </c>
      <c r="B16" s="241">
        <v>1</v>
      </c>
      <c r="C16" s="242" t="b">
        <f>IF((C8="OBZ"),(Vstup!P7),IF((C8="OB1"),(Vstup!P25),IF((C8="OB2"),(Vstup!P43),IF((C8="OB3"),(Vstup!P61)))))</f>
        <v>0</v>
      </c>
      <c r="D16" s="242"/>
      <c r="E16" s="183">
        <v>0</v>
      </c>
      <c r="F16" s="243" t="b">
        <f>IF((C8="OBZ"),(Vstup!S7),IF((C8="OB1"),(Vstup!S25),IF((C8="OB2"),(Vstup!S43),IF((C8="OB3"),(Vstup!S61)))))</f>
        <v>0</v>
      </c>
      <c r="G16" s="244">
        <f>E16*F16</f>
        <v>0</v>
      </c>
      <c r="H16" s="245">
        <f aca="true" t="shared" si="0" ref="H16:H25">IF(D16=0,E16*2,D16+E16)/2</f>
        <v>0</v>
      </c>
      <c r="I16" s="213"/>
    </row>
    <row r="17" spans="1:9" ht="14.25" customHeight="1">
      <c r="A17" s="235" t="str">
        <f>IF(D14="DISK","Diskvalifikace",IF(D14&gt;255.99,"Výborný",IF(D14&gt;224.99,"Velmi dobrý",IF(D14&gt;191.99,"Dobrý",IF(D14&lt;192,"Nehodnocen")))))</f>
        <v>Nehodnocen</v>
      </c>
      <c r="B17" s="246">
        <v>2</v>
      </c>
      <c r="C17" s="247" t="b">
        <f>IF((C8="OBZ"),(Vstup!P8),IF((C8="OB1"),(Vstup!P26),IF((C8="OB2"),(Vstup!P44),IF((C8="OB3"),(Vstup!P62)))))</f>
        <v>0</v>
      </c>
      <c r="D17" s="247"/>
      <c r="E17" s="267">
        <v>0</v>
      </c>
      <c r="F17" s="248" t="b">
        <f>IF((C8="OBZ"),(Vstup!S8),IF((C8="OB1"),(Vstup!S26),IF((C8="OB2"),(Vstup!S44),IF((C8="OB3"),(Vstup!S62)))))</f>
        <v>0</v>
      </c>
      <c r="G17" s="249">
        <f>E17*F17</f>
        <v>0</v>
      </c>
      <c r="H17" s="245">
        <f t="shared" si="0"/>
        <v>0</v>
      </c>
      <c r="I17" s="213"/>
    </row>
    <row r="18" spans="1:9" ht="14.25" customHeight="1">
      <c r="A18" s="235" t="str">
        <f>IF(D14="DISK","Diskvalifikace",IF(D14&gt;255.99,"Výborný",IF(D14&gt;224.99,"Velmi dobrý",IF(D14&gt;191.99,"Dobrý",IF(D14&lt;192,"Nehodnocen")))))</f>
        <v>Nehodnocen</v>
      </c>
      <c r="B18" s="246">
        <v>3</v>
      </c>
      <c r="C18" s="250" t="b">
        <f>IF((C8="OBZ"),(Vstup!P9),IF((C8="OB1"),(Vstup!P27),IF((C8="OB2"),(Vstup!P45),IF((C8="OB3"),(Vstup!P63)))))</f>
        <v>0</v>
      </c>
      <c r="D18" s="250"/>
      <c r="E18" s="268">
        <v>0</v>
      </c>
      <c r="F18" s="248" t="b">
        <f>IF((C8="OBZ"),(Vstup!S9),IF((C8="OB1"),(Vstup!S27),IF((C8="OB2"),(Vstup!S45),IF((C8="OB3"),(Vstup!S63)))))</f>
        <v>0</v>
      </c>
      <c r="G18" s="251">
        <f>E18*F18</f>
        <v>0</v>
      </c>
      <c r="H18" s="245">
        <f t="shared" si="0"/>
        <v>0</v>
      </c>
      <c r="I18" s="213"/>
    </row>
    <row r="19" spans="1:9" ht="14.25" customHeight="1">
      <c r="A19" s="252"/>
      <c r="B19" s="246">
        <v>4</v>
      </c>
      <c r="C19" s="250" t="b">
        <f>IF((C8="OBZ"),(Vstup!P10),IF((C8="OB1"),(Vstup!P28),IF((C8="OB2"),(Vstup!P46),IF((C8="OB3"),(Vstup!P64)))))</f>
        <v>0</v>
      </c>
      <c r="D19" s="250"/>
      <c r="E19" s="268">
        <v>0</v>
      </c>
      <c r="F19" s="248" t="b">
        <f>IF((C8="OBZ"),(Vstup!S10),IF((C8="OB1"),(Vstup!S28),IF((C8="OB2"),(Vstup!S46),IF((C8="OB3"),(Vstup!S64)))))</f>
        <v>0</v>
      </c>
      <c r="G19" s="251">
        <f aca="true" t="shared" si="1" ref="G19:G24">E19*F19</f>
        <v>0</v>
      </c>
      <c r="H19" s="245">
        <f t="shared" si="0"/>
        <v>0</v>
      </c>
      <c r="I19" s="213"/>
    </row>
    <row r="20" spans="1:9" ht="14.25" customHeight="1">
      <c r="A20" s="252"/>
      <c r="B20" s="246">
        <v>5</v>
      </c>
      <c r="C20" s="250" t="b">
        <f>IF((C8="OBZ"),(Vstup!P11),IF((C8="OB1"),(Vstup!P29),IF((C8="OB2"),(Vstup!P47),IF((C8="OB3"),(Vstup!P65)))))</f>
        <v>0</v>
      </c>
      <c r="D20" s="250"/>
      <c r="E20" s="268">
        <v>0</v>
      </c>
      <c r="F20" s="248" t="b">
        <f>IF((C8="OBZ"),(Vstup!S11),IF((C8="OB1"),(Vstup!S29),IF((C8="OB2"),(Vstup!S47),IF((C8="OB3"),(Vstup!S65)))))</f>
        <v>0</v>
      </c>
      <c r="G20" s="251">
        <f t="shared" si="1"/>
        <v>0</v>
      </c>
      <c r="H20" s="245">
        <f t="shared" si="0"/>
        <v>0</v>
      </c>
      <c r="I20" s="213"/>
    </row>
    <row r="21" spans="1:9" ht="14.25" customHeight="1">
      <c r="A21" s="252"/>
      <c r="B21" s="246">
        <v>6</v>
      </c>
      <c r="C21" s="250" t="b">
        <f>IF((C8="OBZ"),(Vstup!P12),IF((C8="OB1"),(Vstup!P30),IF((C8="OB2"),(Vstup!P48),IF((C8="OB3"),(Vstup!P66)))))</f>
        <v>0</v>
      </c>
      <c r="D21" s="250"/>
      <c r="E21" s="268">
        <v>0</v>
      </c>
      <c r="F21" s="248" t="b">
        <f>IF((C8="OBZ"),(Vstup!S12),IF((C8="OB1"),(Vstup!S30),IF((C8="OB2"),(Vstup!S48),IF((C8="OB3"),(Vstup!S66)))))</f>
        <v>0</v>
      </c>
      <c r="G21" s="251">
        <f t="shared" si="1"/>
        <v>0</v>
      </c>
      <c r="H21" s="245">
        <f t="shared" si="0"/>
        <v>0</v>
      </c>
      <c r="I21" s="213"/>
    </row>
    <row r="22" spans="1:9" ht="14.25" customHeight="1">
      <c r="A22" s="252"/>
      <c r="B22" s="246">
        <v>7</v>
      </c>
      <c r="C22" s="250" t="b">
        <f>IF((C8="OBZ"),(Vstup!P13),IF((C8="OB1"),(Vstup!P31),IF((C8="OB2"),(Vstup!P49),IF((C8="OB3"),(Vstup!P67)))))</f>
        <v>0</v>
      </c>
      <c r="D22" s="250"/>
      <c r="E22" s="268">
        <v>0</v>
      </c>
      <c r="F22" s="248" t="b">
        <f>IF((C8="OBZ"),(Vstup!S13),IF((C8="OB1"),(Vstup!S31),IF((C8="OB2"),(Vstup!S49),IF((C8="OB3"),(Vstup!S67)))))</f>
        <v>0</v>
      </c>
      <c r="G22" s="251">
        <f t="shared" si="1"/>
        <v>0</v>
      </c>
      <c r="H22" s="245">
        <f t="shared" si="0"/>
        <v>0</v>
      </c>
      <c r="I22" s="213"/>
    </row>
    <row r="23" spans="1:9" ht="14.25" customHeight="1">
      <c r="A23" s="252"/>
      <c r="B23" s="246">
        <v>8</v>
      </c>
      <c r="C23" s="250" t="b">
        <f>IF((C8="OBZ"),(Vstup!P14),IF((C8="OB1"),(Vstup!P32),IF((C8="OB2"),(Vstup!P50),IF((C8="OB3"),(Vstup!P68)))))</f>
        <v>0</v>
      </c>
      <c r="D23" s="250"/>
      <c r="E23" s="268">
        <v>0</v>
      </c>
      <c r="F23" s="248" t="b">
        <f>IF((C8="OBZ"),(Vstup!S14),IF((C8="OB1"),(Vstup!S32),IF((C8="OB2"),(Vstup!S50),IF((C8="OB3"),(Vstup!S68)))))</f>
        <v>0</v>
      </c>
      <c r="G23" s="251">
        <f t="shared" si="1"/>
        <v>0</v>
      </c>
      <c r="H23" s="245">
        <f t="shared" si="0"/>
        <v>0</v>
      </c>
      <c r="I23" s="213"/>
    </row>
    <row r="24" spans="1:9" ht="14.25" customHeight="1">
      <c r="A24" s="252"/>
      <c r="B24" s="246">
        <v>9</v>
      </c>
      <c r="C24" s="250" t="b">
        <f>IF((C8="OBZ"),(Vstup!P15),IF((C8="OB1"),(Vstup!P33),IF((C8="OB2"),(Vstup!P51),IF((C8="OB3"),(Vstup!P69)))))</f>
        <v>0</v>
      </c>
      <c r="D24" s="250"/>
      <c r="E24" s="268">
        <v>0</v>
      </c>
      <c r="F24" s="248" t="b">
        <f>IF((C8="OBZ"),(Vstup!S15),IF((C8="OB1"),(Vstup!S33),IF((C8="OB2"),(Vstup!S51),IF((C8="OB3"),(Vstup!S69)))))</f>
        <v>0</v>
      </c>
      <c r="G24" s="251">
        <f t="shared" si="1"/>
        <v>0</v>
      </c>
      <c r="H24" s="245">
        <f t="shared" si="0"/>
        <v>0</v>
      </c>
      <c r="I24" s="213"/>
    </row>
    <row r="25" spans="1:9" ht="14.25" customHeight="1">
      <c r="A25" s="252"/>
      <c r="B25" s="253">
        <v>10</v>
      </c>
      <c r="C25" s="254" t="b">
        <f>IF((C8="OBZ"),(Vstup!P16),IF((C8="OB1"),(Vstup!P34),IF((C8="OB2"),(Vstup!P52),IF((C8="OB3"),(Vstup!P70)))))</f>
        <v>0</v>
      </c>
      <c r="D25" s="254"/>
      <c r="E25" s="269">
        <v>0</v>
      </c>
      <c r="F25" s="255" t="b">
        <f>IF((C8="OBZ"),(Vstup!S16),IF((C8="OB1"),(Vstup!S34),IF((C8="OB2"),(Vstup!S52),IF((C8="OB3"),(Vstup!S70)))))</f>
        <v>0</v>
      </c>
      <c r="G25" s="256">
        <f>E25*F25</f>
        <v>0</v>
      </c>
      <c r="H25" s="245">
        <f t="shared" si="0"/>
        <v>0</v>
      </c>
      <c r="I25" s="213"/>
    </row>
    <row r="26" spans="1:9" ht="12.75">
      <c r="A26" s="252"/>
      <c r="B26" s="257"/>
      <c r="C26" s="258" t="s">
        <v>82</v>
      </c>
      <c r="D26" s="258"/>
      <c r="E26" s="258"/>
      <c r="F26" s="258"/>
      <c r="G26" s="259">
        <f>SUM(G16:G25)</f>
        <v>0</v>
      </c>
      <c r="H26" s="260"/>
      <c r="I26" s="213"/>
    </row>
    <row r="27" spans="1:9" ht="12.75">
      <c r="A27" s="261"/>
      <c r="B27" s="262"/>
      <c r="C27" s="263"/>
      <c r="D27" s="263"/>
      <c r="E27" s="263"/>
      <c r="F27" s="263"/>
      <c r="G27" s="264"/>
      <c r="H27" s="265"/>
      <c r="I27" s="266"/>
    </row>
    <row r="28" spans="1:9" ht="12.75">
      <c r="A28" s="196"/>
      <c r="B28" s="197"/>
      <c r="C28" s="198"/>
      <c r="D28" s="198"/>
      <c r="E28" s="198"/>
      <c r="F28" s="198"/>
      <c r="G28" s="199"/>
      <c r="H28" s="196"/>
      <c r="I28" s="196"/>
    </row>
    <row r="29" spans="1:9" ht="12.75">
      <c r="A29" s="196"/>
      <c r="B29" s="197"/>
      <c r="C29" s="198"/>
      <c r="D29" s="198"/>
      <c r="E29" s="198"/>
      <c r="F29" s="198"/>
      <c r="G29" s="199"/>
      <c r="H29" s="196"/>
      <c r="I29" s="196"/>
    </row>
    <row r="30" spans="1:9" ht="12.75">
      <c r="A30" s="196"/>
      <c r="B30" s="197"/>
      <c r="C30" s="198"/>
      <c r="D30" s="198"/>
      <c r="E30" s="198"/>
      <c r="F30" s="198"/>
      <c r="G30" s="199"/>
      <c r="H30" s="196"/>
      <c r="I30" s="196"/>
    </row>
    <row r="31" spans="1:9" ht="12.75">
      <c r="A31" s="196"/>
      <c r="B31" s="197"/>
      <c r="C31" s="198"/>
      <c r="D31" s="198"/>
      <c r="E31" s="198"/>
      <c r="F31" s="198"/>
      <c r="G31" s="199"/>
      <c r="H31" s="196"/>
      <c r="I31" s="196"/>
    </row>
    <row r="32" spans="1:5" ht="12.75">
      <c r="A32" s="200" t="s">
        <v>141</v>
      </c>
      <c r="B32" s="201"/>
      <c r="C32" s="201"/>
      <c r="D32" s="201"/>
      <c r="E32" s="202"/>
    </row>
    <row r="35" spans="1:3" ht="12.75">
      <c r="A35" s="203" t="s">
        <v>142</v>
      </c>
      <c r="B35" s="204"/>
      <c r="C35" s="204"/>
    </row>
  </sheetData>
  <sheetProtection sheet="1"/>
  <mergeCells count="12">
    <mergeCell ref="D10:D12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</mergeCells>
  <printOptions/>
  <pageMargins left="0.7875" right="0.7875" top="0.9847222222222223" bottom="0.9840277777777777" header="0.49236111111111114" footer="0.5118055555555555"/>
  <pageSetup horizontalDpi="300" verticalDpi="300" orientation="landscape" paperSize="9"/>
  <headerFooter alignWithMargins="0">
    <oddHeader>&amp;C&amp;18Výsledkový list OBEDIENCE CZ</oddHeader>
  </headerFooter>
  <drawing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indexed="45"/>
  </sheetPr>
  <dimension ref="A1:I35"/>
  <sheetViews>
    <sheetView showGridLines="0" workbookViewId="0" topLeftCell="A1">
      <selection activeCell="E16" sqref="E16"/>
    </sheetView>
  </sheetViews>
  <sheetFormatPr defaultColWidth="9.140625" defaultRowHeight="12.75"/>
  <cols>
    <col min="1" max="1" width="28.7109375" style="121" customWidth="1"/>
    <col min="2" max="2" width="6.00390625" style="121" customWidth="1"/>
    <col min="3" max="3" width="39.7109375" style="121" customWidth="1"/>
    <col min="4" max="4" width="15.7109375" style="121" customWidth="1"/>
    <col min="5" max="5" width="13.8515625" style="121" customWidth="1"/>
    <col min="6" max="6" width="6.421875" style="121" customWidth="1"/>
    <col min="7" max="7" width="16.421875" style="121" customWidth="1"/>
    <col min="8" max="8" width="0" style="121" hidden="1" customWidth="1"/>
    <col min="9" max="16384" width="9.140625" style="121" customWidth="1"/>
  </cols>
  <sheetData>
    <row r="1" spans="1:9" ht="12.75">
      <c r="A1" s="205" t="s">
        <v>133</v>
      </c>
      <c r="B1" s="206" t="s">
        <v>134</v>
      </c>
      <c r="C1" s="207" t="str">
        <f>+Vstup!I1</f>
        <v>Klub Obedience CZ</v>
      </c>
      <c r="D1" s="208"/>
      <c r="E1" s="208"/>
      <c r="F1" s="208"/>
      <c r="G1" s="208"/>
      <c r="H1" s="208"/>
      <c r="I1" s="209"/>
    </row>
    <row r="2" spans="1:9" ht="12.75">
      <c r="A2" s="210" t="s">
        <v>135</v>
      </c>
      <c r="B2" s="211" t="s">
        <v>134</v>
      </c>
      <c r="C2" s="212" t="str">
        <f>+Vstup!I2</f>
        <v>5.MR BO a AO</v>
      </c>
      <c r="D2" s="196"/>
      <c r="E2" s="196"/>
      <c r="F2" s="196"/>
      <c r="G2" s="196"/>
      <c r="H2" s="196"/>
      <c r="I2" s="213"/>
    </row>
    <row r="3" spans="1:9" ht="12.75">
      <c r="A3" s="210" t="s">
        <v>136</v>
      </c>
      <c r="B3" s="211" t="s">
        <v>134</v>
      </c>
      <c r="C3" s="214" t="str">
        <f>+Vstup!I3</f>
        <v>13.09.2014</v>
      </c>
      <c r="D3" s="196"/>
      <c r="E3" s="196"/>
      <c r="F3" s="196"/>
      <c r="G3" s="196"/>
      <c r="H3" s="196"/>
      <c r="I3" s="213"/>
    </row>
    <row r="4" spans="1:9" ht="12.75">
      <c r="A4" s="215"/>
      <c r="B4" s="211"/>
      <c r="C4" s="216"/>
      <c r="D4" s="196"/>
      <c r="E4" s="196"/>
      <c r="F4" s="196"/>
      <c r="G4" s="196"/>
      <c r="H4" s="196"/>
      <c r="I4" s="213"/>
    </row>
    <row r="5" spans="1:9" ht="12.75">
      <c r="A5" s="210" t="s">
        <v>137</v>
      </c>
      <c r="B5" s="211" t="s">
        <v>134</v>
      </c>
      <c r="C5" s="217">
        <f>+Vstup!B41</f>
        <v>0</v>
      </c>
      <c r="D5" s="196"/>
      <c r="E5" s="196"/>
      <c r="F5" s="196"/>
      <c r="G5" s="196"/>
      <c r="H5" s="196"/>
      <c r="I5" s="213"/>
    </row>
    <row r="6" spans="1:9" ht="12.75">
      <c r="A6" s="210" t="s">
        <v>2</v>
      </c>
      <c r="B6" s="211" t="s">
        <v>134</v>
      </c>
      <c r="C6" s="217">
        <f>+Vstup!C41</f>
        <v>0</v>
      </c>
      <c r="D6" s="196"/>
      <c r="E6" s="196"/>
      <c r="F6" s="196"/>
      <c r="G6" s="196"/>
      <c r="H6" s="196"/>
      <c r="I6" s="213"/>
    </row>
    <row r="7" spans="1:9" ht="12.75">
      <c r="A7" s="210" t="s">
        <v>3</v>
      </c>
      <c r="B7" s="211" t="s">
        <v>134</v>
      </c>
      <c r="C7" s="217">
        <f>+Vstup!D41</f>
        <v>0</v>
      </c>
      <c r="D7" s="196"/>
      <c r="E7" s="196"/>
      <c r="F7" s="196"/>
      <c r="G7" s="196"/>
      <c r="H7" s="196"/>
      <c r="I7" s="213"/>
    </row>
    <row r="8" spans="1:9" ht="12.75">
      <c r="A8" s="210" t="s">
        <v>4</v>
      </c>
      <c r="B8" s="211" t="s">
        <v>134</v>
      </c>
      <c r="C8" s="217">
        <f>+Vstup!E41</f>
        <v>0</v>
      </c>
      <c r="D8" s="196"/>
      <c r="E8" s="196"/>
      <c r="F8" s="196"/>
      <c r="G8" s="196"/>
      <c r="H8" s="196"/>
      <c r="I8" s="213"/>
    </row>
    <row r="9" spans="1:9" ht="12.75">
      <c r="A9" s="210"/>
      <c r="B9" s="218"/>
      <c r="C9" s="216"/>
      <c r="D9" s="196"/>
      <c r="E9" s="196"/>
      <c r="F9" s="196"/>
      <c r="G9" s="196"/>
      <c r="H9" s="196"/>
      <c r="I9" s="213"/>
    </row>
    <row r="10" spans="1:9" ht="41.25" customHeight="1">
      <c r="A10" s="210" t="s">
        <v>138</v>
      </c>
      <c r="B10" s="211" t="s">
        <v>134</v>
      </c>
      <c r="C10" s="214" t="str">
        <f>+Vstup!I4</f>
        <v>Rudy Cattrysse / Markéta Píšová (OBZ)</v>
      </c>
      <c r="D10" s="219" t="s">
        <v>139</v>
      </c>
      <c r="E10" s="220" t="s">
        <v>9</v>
      </c>
      <c r="F10" s="221"/>
      <c r="G10" s="222"/>
      <c r="H10" s="196"/>
      <c r="I10" s="213"/>
    </row>
    <row r="11" spans="1:9" ht="12.75">
      <c r="A11" s="210"/>
      <c r="B11" s="211"/>
      <c r="C11" s="214"/>
      <c r="D11" s="219"/>
      <c r="E11" s="223" t="s">
        <v>16</v>
      </c>
      <c r="F11" s="224"/>
      <c r="G11" s="225" t="b">
        <f>IF((C8="OBZ"),(Vstup!T2),IF((C8="OB1"),(Vstup!T20),IF((C8="OB2"),(Vstup!T38),IF((C8="OB3"),(Vstup!T56)))))</f>
        <v>0</v>
      </c>
      <c r="H11" s="226"/>
      <c r="I11" s="213"/>
    </row>
    <row r="12" spans="1:9" ht="12.75">
      <c r="A12" s="210" t="s">
        <v>140</v>
      </c>
      <c r="B12" s="211" t="s">
        <v>134</v>
      </c>
      <c r="C12" s="212" t="str">
        <f>+Vstup!I6</f>
        <v>Zuzana Coufalová / Hana Böhme (OBZ)</v>
      </c>
      <c r="D12" s="219"/>
      <c r="E12" s="223" t="s">
        <v>23</v>
      </c>
      <c r="F12" s="224"/>
      <c r="G12" s="225" t="b">
        <f>IF((C8="OBZ"),(Vstup!T3),IF((C8="OB1"),(Vstup!T21),IF((C8="OB2"),(Vstup!T39),IF((C8="OB3"),(Vstup!T57)))))</f>
        <v>0</v>
      </c>
      <c r="H12" s="196"/>
      <c r="I12" s="213"/>
    </row>
    <row r="13" spans="1:9" ht="12.75">
      <c r="A13" s="210"/>
      <c r="B13" s="211"/>
      <c r="C13" s="212"/>
      <c r="D13" s="157">
        <v>0</v>
      </c>
      <c r="E13" s="227" t="s">
        <v>30</v>
      </c>
      <c r="F13" s="228"/>
      <c r="G13" s="225" t="b">
        <f>IF((C8="OBZ"),(Vstup!T4),IF((C8="OB1"),(Vstup!T22),IF((C8="OB2"),(Vstup!T40),IF((C8="OB3"),(Vstup!T58)))))</f>
        <v>0</v>
      </c>
      <c r="H13" s="196"/>
      <c r="I13" s="213"/>
    </row>
    <row r="14" spans="1:9" ht="20.25" customHeight="1">
      <c r="A14" s="229"/>
      <c r="B14" s="230"/>
      <c r="C14" s="212"/>
      <c r="D14" s="231">
        <f>IF(D13="DISK","DISK",(+G26+D13))</f>
        <v>0</v>
      </c>
      <c r="E14" s="232" t="s">
        <v>34</v>
      </c>
      <c r="F14" s="233"/>
      <c r="G14" s="234" t="b">
        <f>IF((C8)="OBZ",(A15),IF((C8)="OB1",(A16),IF((C8)="OB2",(A17),IF((C8)="OB3",(A18)))))</f>
        <v>0</v>
      </c>
      <c r="H14" s="196"/>
      <c r="I14" s="213"/>
    </row>
    <row r="15" spans="1:9" ht="12.75">
      <c r="A15" s="235" t="str">
        <f>IF(D14="DISK","Diskvalifikace",IF(D14&gt;223.99,"Výborný",IF(D14&gt;195.99,"Velmi dobrý",IF(D14&gt;139.99,"Dobrý",IF(D14&lt;140,"Nehodnocen")))))</f>
        <v>Nehodnocen</v>
      </c>
      <c r="B15" s="236" t="s">
        <v>39</v>
      </c>
      <c r="C15" s="237" t="s">
        <v>40</v>
      </c>
      <c r="D15" s="237"/>
      <c r="E15" s="238" t="s">
        <v>41</v>
      </c>
      <c r="F15" s="239" t="s">
        <v>42</v>
      </c>
      <c r="G15" s="240" t="s">
        <v>43</v>
      </c>
      <c r="H15" s="196"/>
      <c r="I15" s="213"/>
    </row>
    <row r="16" spans="1:9" ht="14.25" customHeight="1">
      <c r="A16" s="235" t="str">
        <f>IF(D14="DISK","Diskvalifikace",IF(D14&gt;223.99,"Výborný",IF(D14&gt;195.99,"Velmi dobrý",IF(D14&gt;139.99,"Dobrý",IF(D14&lt;140,"Nehodnocen")))))</f>
        <v>Nehodnocen</v>
      </c>
      <c r="B16" s="241">
        <v>1</v>
      </c>
      <c r="C16" s="242" t="b">
        <f>IF((C8="OBZ"),(Vstup!P7),IF((C8="OB1"),(Vstup!P25),IF((C8="OB2"),(Vstup!P43),IF((C8="OB3"),(Vstup!P61)))))</f>
        <v>0</v>
      </c>
      <c r="D16" s="242"/>
      <c r="E16" s="183">
        <v>0</v>
      </c>
      <c r="F16" s="243" t="b">
        <f>IF((C8="OBZ"),(Vstup!S7),IF((C8="OB1"),(Vstup!S25),IF((C8="OB2"),(Vstup!S43),IF((C8="OB3"),(Vstup!S61)))))</f>
        <v>0</v>
      </c>
      <c r="G16" s="244">
        <f>E16*F16</f>
        <v>0</v>
      </c>
      <c r="H16" s="245">
        <f aca="true" t="shared" si="0" ref="H16:H25">IF(D16=0,E16*2,D16+E16)/2</f>
        <v>0</v>
      </c>
      <c r="I16" s="213"/>
    </row>
    <row r="17" spans="1:9" ht="14.25" customHeight="1">
      <c r="A17" s="235" t="str">
        <f>IF(D14="DISK","Diskvalifikace",IF(D14&gt;255.99,"Výborný",IF(D14&gt;224.99,"Velmi dobrý",IF(D14&gt;191.99,"Dobrý",IF(D14&lt;192,"Nehodnocen")))))</f>
        <v>Nehodnocen</v>
      </c>
      <c r="B17" s="246">
        <v>2</v>
      </c>
      <c r="C17" s="247" t="b">
        <f>IF((C8="OBZ"),(Vstup!P8),IF((C8="OB1"),(Vstup!P26),IF((C8="OB2"),(Vstup!P44),IF((C8="OB3"),(Vstup!P62)))))</f>
        <v>0</v>
      </c>
      <c r="D17" s="247"/>
      <c r="E17" s="267">
        <v>0</v>
      </c>
      <c r="F17" s="248" t="b">
        <f>IF((C8="OBZ"),(Vstup!S8),IF((C8="OB1"),(Vstup!S26),IF((C8="OB2"),(Vstup!S44),IF((C8="OB3"),(Vstup!S62)))))</f>
        <v>0</v>
      </c>
      <c r="G17" s="249">
        <f>E17*F17</f>
        <v>0</v>
      </c>
      <c r="H17" s="245">
        <f t="shared" si="0"/>
        <v>0</v>
      </c>
      <c r="I17" s="213"/>
    </row>
    <row r="18" spans="1:9" ht="14.25" customHeight="1">
      <c r="A18" s="235" t="str">
        <f>IF(D14="DISK","Diskvalifikace",IF(D14&gt;255.99,"Výborný",IF(D14&gt;224.99,"Velmi dobrý",IF(D14&gt;191.99,"Dobrý",IF(D14&lt;192,"Nehodnocen")))))</f>
        <v>Nehodnocen</v>
      </c>
      <c r="B18" s="246">
        <v>3</v>
      </c>
      <c r="C18" s="250" t="b">
        <f>IF((C8="OBZ"),(Vstup!P9),IF((C8="OB1"),(Vstup!P27),IF((C8="OB2"),(Vstup!P45),IF((C8="OB3"),(Vstup!P63)))))</f>
        <v>0</v>
      </c>
      <c r="D18" s="250"/>
      <c r="E18" s="268">
        <v>0</v>
      </c>
      <c r="F18" s="248" t="b">
        <f>IF((C8="OBZ"),(Vstup!S9),IF((C8="OB1"),(Vstup!S27),IF((C8="OB2"),(Vstup!S45),IF((C8="OB3"),(Vstup!S63)))))</f>
        <v>0</v>
      </c>
      <c r="G18" s="251">
        <f>E18*F18</f>
        <v>0</v>
      </c>
      <c r="H18" s="245">
        <f t="shared" si="0"/>
        <v>0</v>
      </c>
      <c r="I18" s="213"/>
    </row>
    <row r="19" spans="1:9" ht="14.25" customHeight="1">
      <c r="A19" s="252"/>
      <c r="B19" s="246">
        <v>4</v>
      </c>
      <c r="C19" s="250" t="b">
        <f>IF((C8="OBZ"),(Vstup!P10),IF((C8="OB1"),(Vstup!P28),IF((C8="OB2"),(Vstup!P46),IF((C8="OB3"),(Vstup!P64)))))</f>
        <v>0</v>
      </c>
      <c r="D19" s="250"/>
      <c r="E19" s="268">
        <v>0</v>
      </c>
      <c r="F19" s="248" t="b">
        <f>IF((C8="OBZ"),(Vstup!S10),IF((C8="OB1"),(Vstup!S28),IF((C8="OB2"),(Vstup!S46),IF((C8="OB3"),(Vstup!S64)))))</f>
        <v>0</v>
      </c>
      <c r="G19" s="251">
        <f aca="true" t="shared" si="1" ref="G19:G24">E19*F19</f>
        <v>0</v>
      </c>
      <c r="H19" s="245">
        <f t="shared" si="0"/>
        <v>0</v>
      </c>
      <c r="I19" s="213"/>
    </row>
    <row r="20" spans="1:9" ht="14.25" customHeight="1">
      <c r="A20" s="252"/>
      <c r="B20" s="246">
        <v>5</v>
      </c>
      <c r="C20" s="250" t="b">
        <f>IF((C8="OBZ"),(Vstup!P11),IF((C8="OB1"),(Vstup!P29),IF((C8="OB2"),(Vstup!P47),IF((C8="OB3"),(Vstup!P65)))))</f>
        <v>0</v>
      </c>
      <c r="D20" s="250"/>
      <c r="E20" s="268">
        <v>0</v>
      </c>
      <c r="F20" s="248" t="b">
        <f>IF((C8="OBZ"),(Vstup!S11),IF((C8="OB1"),(Vstup!S29),IF((C8="OB2"),(Vstup!S47),IF((C8="OB3"),(Vstup!S65)))))</f>
        <v>0</v>
      </c>
      <c r="G20" s="251">
        <f t="shared" si="1"/>
        <v>0</v>
      </c>
      <c r="H20" s="245">
        <f t="shared" si="0"/>
        <v>0</v>
      </c>
      <c r="I20" s="213"/>
    </row>
    <row r="21" spans="1:9" ht="14.25" customHeight="1">
      <c r="A21" s="252"/>
      <c r="B21" s="246">
        <v>6</v>
      </c>
      <c r="C21" s="250" t="b">
        <f>IF((C8="OBZ"),(Vstup!P12),IF((C8="OB1"),(Vstup!P30),IF((C8="OB2"),(Vstup!P48),IF((C8="OB3"),(Vstup!P66)))))</f>
        <v>0</v>
      </c>
      <c r="D21" s="250"/>
      <c r="E21" s="268">
        <v>0</v>
      </c>
      <c r="F21" s="248" t="b">
        <f>IF((C8="OBZ"),(Vstup!S12),IF((C8="OB1"),(Vstup!S30),IF((C8="OB2"),(Vstup!S48),IF((C8="OB3"),(Vstup!S66)))))</f>
        <v>0</v>
      </c>
      <c r="G21" s="251">
        <f t="shared" si="1"/>
        <v>0</v>
      </c>
      <c r="H21" s="245">
        <f t="shared" si="0"/>
        <v>0</v>
      </c>
      <c r="I21" s="213"/>
    </row>
    <row r="22" spans="1:9" ht="14.25" customHeight="1">
      <c r="A22" s="252"/>
      <c r="B22" s="246">
        <v>7</v>
      </c>
      <c r="C22" s="250" t="b">
        <f>IF((C8="OBZ"),(Vstup!P13),IF((C8="OB1"),(Vstup!P31),IF((C8="OB2"),(Vstup!P49),IF((C8="OB3"),(Vstup!P67)))))</f>
        <v>0</v>
      </c>
      <c r="D22" s="250"/>
      <c r="E22" s="268">
        <v>0</v>
      </c>
      <c r="F22" s="248" t="b">
        <f>IF((C8="OBZ"),(Vstup!S13),IF((C8="OB1"),(Vstup!S31),IF((C8="OB2"),(Vstup!S49),IF((C8="OB3"),(Vstup!S67)))))</f>
        <v>0</v>
      </c>
      <c r="G22" s="251">
        <f t="shared" si="1"/>
        <v>0</v>
      </c>
      <c r="H22" s="245">
        <f t="shared" si="0"/>
        <v>0</v>
      </c>
      <c r="I22" s="213"/>
    </row>
    <row r="23" spans="1:9" ht="14.25" customHeight="1">
      <c r="A23" s="252"/>
      <c r="B23" s="246">
        <v>8</v>
      </c>
      <c r="C23" s="250" t="b">
        <f>IF((C8="OBZ"),(Vstup!P14),IF((C8="OB1"),(Vstup!P32),IF((C8="OB2"),(Vstup!P50),IF((C8="OB3"),(Vstup!P68)))))</f>
        <v>0</v>
      </c>
      <c r="D23" s="250"/>
      <c r="E23" s="268">
        <v>0</v>
      </c>
      <c r="F23" s="248" t="b">
        <f>IF((C8="OBZ"),(Vstup!S14),IF((C8="OB1"),(Vstup!S32),IF((C8="OB2"),(Vstup!S50),IF((C8="OB3"),(Vstup!S68)))))</f>
        <v>0</v>
      </c>
      <c r="G23" s="251">
        <f t="shared" si="1"/>
        <v>0</v>
      </c>
      <c r="H23" s="245">
        <f t="shared" si="0"/>
        <v>0</v>
      </c>
      <c r="I23" s="213"/>
    </row>
    <row r="24" spans="1:9" ht="14.25" customHeight="1">
      <c r="A24" s="252"/>
      <c r="B24" s="246">
        <v>9</v>
      </c>
      <c r="C24" s="250" t="b">
        <f>IF((C8="OBZ"),(Vstup!P15),IF((C8="OB1"),(Vstup!P33),IF((C8="OB2"),(Vstup!P51),IF((C8="OB3"),(Vstup!P69)))))</f>
        <v>0</v>
      </c>
      <c r="D24" s="250"/>
      <c r="E24" s="268">
        <v>0</v>
      </c>
      <c r="F24" s="248" t="b">
        <f>IF((C8="OBZ"),(Vstup!S15),IF((C8="OB1"),(Vstup!S33),IF((C8="OB2"),(Vstup!S51),IF((C8="OB3"),(Vstup!S69)))))</f>
        <v>0</v>
      </c>
      <c r="G24" s="251">
        <f t="shared" si="1"/>
        <v>0</v>
      </c>
      <c r="H24" s="245">
        <f t="shared" si="0"/>
        <v>0</v>
      </c>
      <c r="I24" s="213"/>
    </row>
    <row r="25" spans="1:9" ht="14.25" customHeight="1">
      <c r="A25" s="252"/>
      <c r="B25" s="253">
        <v>10</v>
      </c>
      <c r="C25" s="254" t="b">
        <f>IF((C8="OBZ"),(Vstup!P16),IF((C8="OB1"),(Vstup!P34),IF((C8="OB2"),(Vstup!P52),IF((C8="OB3"),(Vstup!P70)))))</f>
        <v>0</v>
      </c>
      <c r="D25" s="254"/>
      <c r="E25" s="269">
        <v>0</v>
      </c>
      <c r="F25" s="255" t="b">
        <f>IF((C8="OBZ"),(Vstup!S16),IF((C8="OB1"),(Vstup!S34),IF((C8="OB2"),(Vstup!S52),IF((C8="OB3"),(Vstup!S70)))))</f>
        <v>0</v>
      </c>
      <c r="G25" s="256">
        <f>E25*F25</f>
        <v>0</v>
      </c>
      <c r="H25" s="245">
        <f t="shared" si="0"/>
        <v>0</v>
      </c>
      <c r="I25" s="213"/>
    </row>
    <row r="26" spans="1:9" ht="12.75">
      <c r="A26" s="252"/>
      <c r="B26" s="257"/>
      <c r="C26" s="258" t="s">
        <v>82</v>
      </c>
      <c r="D26" s="258"/>
      <c r="E26" s="258"/>
      <c r="F26" s="258"/>
      <c r="G26" s="259">
        <f>SUM(G16:G25)</f>
        <v>0</v>
      </c>
      <c r="H26" s="260"/>
      <c r="I26" s="213"/>
    </row>
    <row r="27" spans="1:9" ht="12.75">
      <c r="A27" s="261"/>
      <c r="B27" s="262"/>
      <c r="C27" s="263"/>
      <c r="D27" s="263"/>
      <c r="E27" s="263"/>
      <c r="F27" s="263"/>
      <c r="G27" s="264"/>
      <c r="H27" s="265"/>
      <c r="I27" s="266"/>
    </row>
    <row r="28" spans="1:9" ht="12.75">
      <c r="A28" s="196"/>
      <c r="B28" s="197"/>
      <c r="C28" s="198"/>
      <c r="D28" s="198"/>
      <c r="E28" s="198"/>
      <c r="F28" s="198"/>
      <c r="G28" s="199"/>
      <c r="H28" s="196"/>
      <c r="I28" s="196"/>
    </row>
    <row r="29" spans="1:9" ht="12.75">
      <c r="A29" s="196"/>
      <c r="B29" s="197"/>
      <c r="C29" s="198"/>
      <c r="D29" s="198"/>
      <c r="E29" s="198"/>
      <c r="F29" s="198"/>
      <c r="G29" s="199"/>
      <c r="H29" s="196"/>
      <c r="I29" s="196"/>
    </row>
    <row r="30" spans="1:9" ht="12.75">
      <c r="A30" s="196"/>
      <c r="B30" s="197"/>
      <c r="C30" s="198"/>
      <c r="D30" s="198"/>
      <c r="E30" s="198"/>
      <c r="F30" s="198"/>
      <c r="G30" s="199"/>
      <c r="H30" s="196"/>
      <c r="I30" s="196"/>
    </row>
    <row r="31" spans="1:9" ht="12.75">
      <c r="A31" s="196"/>
      <c r="B31" s="197"/>
      <c r="C31" s="198"/>
      <c r="D31" s="198"/>
      <c r="E31" s="198"/>
      <c r="F31" s="198"/>
      <c r="G31" s="199"/>
      <c r="H31" s="196"/>
      <c r="I31" s="196"/>
    </row>
    <row r="32" spans="1:5" ht="12.75">
      <c r="A32" s="200" t="s">
        <v>141</v>
      </c>
      <c r="B32" s="201"/>
      <c r="C32" s="201"/>
      <c r="D32" s="201"/>
      <c r="E32" s="202"/>
    </row>
    <row r="35" spans="1:3" ht="12.75">
      <c r="A35" s="203" t="s">
        <v>142</v>
      </c>
      <c r="B35" s="204"/>
      <c r="C35" s="204"/>
    </row>
  </sheetData>
  <sheetProtection sheet="1"/>
  <mergeCells count="12">
    <mergeCell ref="D10:D12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</mergeCells>
  <printOptions/>
  <pageMargins left="0.7875" right="0.7875" top="0.9847222222222223" bottom="0.9840277777777777" header="0.49236111111111114" footer="0.5118055555555555"/>
  <pageSetup horizontalDpi="300" verticalDpi="300" orientation="landscape" paperSize="9"/>
  <headerFooter alignWithMargins="0">
    <oddHeader>&amp;C&amp;18Výsledkový list OBEDIENCE CZ</oddHeader>
  </headerFooter>
  <drawing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indexed="45"/>
  </sheetPr>
  <dimension ref="A1:I35"/>
  <sheetViews>
    <sheetView showGridLines="0" workbookViewId="0" topLeftCell="A1">
      <selection activeCell="E16" sqref="E16"/>
    </sheetView>
  </sheetViews>
  <sheetFormatPr defaultColWidth="9.140625" defaultRowHeight="12.75"/>
  <cols>
    <col min="1" max="1" width="28.7109375" style="121" customWidth="1"/>
    <col min="2" max="2" width="6.00390625" style="121" customWidth="1"/>
    <col min="3" max="3" width="39.7109375" style="121" customWidth="1"/>
    <col min="4" max="4" width="15.7109375" style="121" customWidth="1"/>
    <col min="5" max="5" width="13.8515625" style="121" customWidth="1"/>
    <col min="6" max="6" width="6.421875" style="121" customWidth="1"/>
    <col min="7" max="7" width="16.421875" style="121" customWidth="1"/>
    <col min="8" max="8" width="0" style="121" hidden="1" customWidth="1"/>
    <col min="9" max="16384" width="9.140625" style="121" customWidth="1"/>
  </cols>
  <sheetData>
    <row r="1" spans="1:9" ht="12.75">
      <c r="A1" s="205" t="s">
        <v>133</v>
      </c>
      <c r="B1" s="206" t="s">
        <v>134</v>
      </c>
      <c r="C1" s="207" t="str">
        <f>+Vstup!I1</f>
        <v>Klub Obedience CZ</v>
      </c>
      <c r="D1" s="208"/>
      <c r="E1" s="208"/>
      <c r="F1" s="208"/>
      <c r="G1" s="208"/>
      <c r="H1" s="208"/>
      <c r="I1" s="209"/>
    </row>
    <row r="2" spans="1:9" ht="12.75">
      <c r="A2" s="210" t="s">
        <v>135</v>
      </c>
      <c r="B2" s="211" t="s">
        <v>134</v>
      </c>
      <c r="C2" s="212" t="str">
        <f>+Vstup!I2</f>
        <v>5.MR BO a AO</v>
      </c>
      <c r="D2" s="196"/>
      <c r="E2" s="196"/>
      <c r="F2" s="196"/>
      <c r="G2" s="196"/>
      <c r="H2" s="196"/>
      <c r="I2" s="213"/>
    </row>
    <row r="3" spans="1:9" ht="12.75">
      <c r="A3" s="210" t="s">
        <v>136</v>
      </c>
      <c r="B3" s="211" t="s">
        <v>134</v>
      </c>
      <c r="C3" s="214" t="str">
        <f>+Vstup!I3</f>
        <v>13.09.2014</v>
      </c>
      <c r="D3" s="196"/>
      <c r="E3" s="196"/>
      <c r="F3" s="196"/>
      <c r="G3" s="196"/>
      <c r="H3" s="196"/>
      <c r="I3" s="213"/>
    </row>
    <row r="4" spans="1:9" ht="12.75">
      <c r="A4" s="215"/>
      <c r="B4" s="211"/>
      <c r="C4" s="216"/>
      <c r="D4" s="196"/>
      <c r="E4" s="196"/>
      <c r="F4" s="196"/>
      <c r="G4" s="196"/>
      <c r="H4" s="196"/>
      <c r="I4" s="213"/>
    </row>
    <row r="5" spans="1:9" ht="12.75">
      <c r="A5" s="210" t="s">
        <v>137</v>
      </c>
      <c r="B5" s="211" t="s">
        <v>134</v>
      </c>
      <c r="C5" s="217">
        <f>+Vstup!B42</f>
        <v>0</v>
      </c>
      <c r="D5" s="196"/>
      <c r="E5" s="196"/>
      <c r="F5" s="196"/>
      <c r="G5" s="196"/>
      <c r="H5" s="196"/>
      <c r="I5" s="213"/>
    </row>
    <row r="6" spans="1:9" ht="12.75">
      <c r="A6" s="210" t="s">
        <v>2</v>
      </c>
      <c r="B6" s="211" t="s">
        <v>134</v>
      </c>
      <c r="C6" s="217">
        <f>+Vstup!C42</f>
        <v>0</v>
      </c>
      <c r="D6" s="196"/>
      <c r="E6" s="196"/>
      <c r="F6" s="196"/>
      <c r="G6" s="196"/>
      <c r="H6" s="196"/>
      <c r="I6" s="213"/>
    </row>
    <row r="7" spans="1:9" ht="12.75">
      <c r="A7" s="210" t="s">
        <v>3</v>
      </c>
      <c r="B7" s="211" t="s">
        <v>134</v>
      </c>
      <c r="C7" s="217">
        <f>+Vstup!D42</f>
        <v>0</v>
      </c>
      <c r="D7" s="196"/>
      <c r="E7" s="196"/>
      <c r="F7" s="196"/>
      <c r="G7" s="196"/>
      <c r="H7" s="196"/>
      <c r="I7" s="213"/>
    </row>
    <row r="8" spans="1:9" ht="12.75">
      <c r="A8" s="210" t="s">
        <v>4</v>
      </c>
      <c r="B8" s="211" t="s">
        <v>134</v>
      </c>
      <c r="C8" s="217">
        <f>+Vstup!E42</f>
        <v>0</v>
      </c>
      <c r="D8" s="196"/>
      <c r="E8" s="196"/>
      <c r="F8" s="196"/>
      <c r="G8" s="196"/>
      <c r="H8" s="196"/>
      <c r="I8" s="213"/>
    </row>
    <row r="9" spans="1:9" ht="12.75">
      <c r="A9" s="210"/>
      <c r="B9" s="218"/>
      <c r="C9" s="216"/>
      <c r="D9" s="196"/>
      <c r="E9" s="196"/>
      <c r="F9" s="196"/>
      <c r="G9" s="196"/>
      <c r="H9" s="196"/>
      <c r="I9" s="213"/>
    </row>
    <row r="10" spans="1:9" ht="41.25" customHeight="1">
      <c r="A10" s="210" t="s">
        <v>138</v>
      </c>
      <c r="B10" s="211" t="s">
        <v>134</v>
      </c>
      <c r="C10" s="214" t="str">
        <f>+Vstup!I4</f>
        <v>Rudy Cattrysse / Markéta Píšová (OBZ)</v>
      </c>
      <c r="D10" s="219" t="s">
        <v>139</v>
      </c>
      <c r="E10" s="220" t="s">
        <v>9</v>
      </c>
      <c r="F10" s="221"/>
      <c r="G10" s="222"/>
      <c r="H10" s="196"/>
      <c r="I10" s="213"/>
    </row>
    <row r="11" spans="1:9" ht="12.75">
      <c r="A11" s="210"/>
      <c r="B11" s="211"/>
      <c r="C11" s="214"/>
      <c r="D11" s="219"/>
      <c r="E11" s="223" t="s">
        <v>16</v>
      </c>
      <c r="F11" s="224"/>
      <c r="G11" s="225" t="b">
        <f>IF((C8="OBZ"),(Vstup!T2),IF((C8="OB1"),(Vstup!T20),IF((C8="OB2"),(Vstup!T38),IF((C8="OB3"),(Vstup!T56)))))</f>
        <v>0</v>
      </c>
      <c r="H11" s="226"/>
      <c r="I11" s="213"/>
    </row>
    <row r="12" spans="1:9" ht="12.75">
      <c r="A12" s="210" t="s">
        <v>140</v>
      </c>
      <c r="B12" s="211" t="s">
        <v>134</v>
      </c>
      <c r="C12" s="212" t="str">
        <f>+Vstup!I6</f>
        <v>Zuzana Coufalová / Hana Böhme (OBZ)</v>
      </c>
      <c r="D12" s="219"/>
      <c r="E12" s="223" t="s">
        <v>23</v>
      </c>
      <c r="F12" s="224"/>
      <c r="G12" s="225" t="b">
        <f>IF((C8="OBZ"),(Vstup!T3),IF((C8="OB1"),(Vstup!T21),IF((C8="OB2"),(Vstup!T39),IF((C8="OB3"),(Vstup!T57)))))</f>
        <v>0</v>
      </c>
      <c r="H12" s="196"/>
      <c r="I12" s="213"/>
    </row>
    <row r="13" spans="1:9" ht="12.75">
      <c r="A13" s="210"/>
      <c r="B13" s="211"/>
      <c r="C13" s="212"/>
      <c r="D13" s="157">
        <v>0</v>
      </c>
      <c r="E13" s="227" t="s">
        <v>30</v>
      </c>
      <c r="F13" s="228"/>
      <c r="G13" s="225" t="b">
        <f>IF((C8="OBZ"),(Vstup!T4),IF((C8="OB1"),(Vstup!T22),IF((C8="OB2"),(Vstup!T40),IF((C8="OB3"),(Vstup!T58)))))</f>
        <v>0</v>
      </c>
      <c r="H13" s="196"/>
      <c r="I13" s="213"/>
    </row>
    <row r="14" spans="1:9" ht="20.25" customHeight="1">
      <c r="A14" s="229"/>
      <c r="B14" s="230"/>
      <c r="C14" s="212"/>
      <c r="D14" s="231">
        <f>IF(D13="DISK","DISK",(+G26+D13))</f>
        <v>0</v>
      </c>
      <c r="E14" s="232" t="s">
        <v>34</v>
      </c>
      <c r="F14" s="233"/>
      <c r="G14" s="234" t="b">
        <f>IF((C8)="OBZ",(A15),IF((C8)="OB1",(A16),IF((C8)="OB2",(A17),IF((C8)="OB3",(A18)))))</f>
        <v>0</v>
      </c>
      <c r="H14" s="196"/>
      <c r="I14" s="213"/>
    </row>
    <row r="15" spans="1:9" ht="12.75">
      <c r="A15" s="235" t="str">
        <f>IF(D14="DISK","Diskvalifikace",IF(D14&gt;223.99,"Výborný",IF(D14&gt;195.99,"Velmi dobrý",IF(D14&gt;139.99,"Dobrý",IF(D14&lt;140,"Nehodnocen")))))</f>
        <v>Nehodnocen</v>
      </c>
      <c r="B15" s="236" t="s">
        <v>39</v>
      </c>
      <c r="C15" s="237" t="s">
        <v>40</v>
      </c>
      <c r="D15" s="237"/>
      <c r="E15" s="238" t="s">
        <v>41</v>
      </c>
      <c r="F15" s="239" t="s">
        <v>42</v>
      </c>
      <c r="G15" s="240" t="s">
        <v>43</v>
      </c>
      <c r="H15" s="196"/>
      <c r="I15" s="213"/>
    </row>
    <row r="16" spans="1:9" ht="14.25" customHeight="1">
      <c r="A16" s="235" t="str">
        <f>IF(D14="DISK","Diskvalifikace",IF(D14&gt;223.99,"Výborný",IF(D14&gt;195.99,"Velmi dobrý",IF(D14&gt;139.99,"Dobrý",IF(D14&lt;140,"Nehodnocen")))))</f>
        <v>Nehodnocen</v>
      </c>
      <c r="B16" s="241">
        <v>1</v>
      </c>
      <c r="C16" s="242" t="b">
        <f>IF((C8="OBZ"),(Vstup!P7),IF((C8="OB1"),(Vstup!P25),IF((C8="OB2"),(Vstup!P43),IF((C8="OB3"),(Vstup!P61)))))</f>
        <v>0</v>
      </c>
      <c r="D16" s="242"/>
      <c r="E16" s="183">
        <v>0</v>
      </c>
      <c r="F16" s="243" t="b">
        <f>IF((C8="OBZ"),(Vstup!S7),IF((C8="OB1"),(Vstup!S25),IF((C8="OB2"),(Vstup!S43),IF((C8="OB3"),(Vstup!S61)))))</f>
        <v>0</v>
      </c>
      <c r="G16" s="244">
        <f>E16*F16</f>
        <v>0</v>
      </c>
      <c r="H16" s="245">
        <f aca="true" t="shared" si="0" ref="H16:H25">IF(D16=0,E16*2,D16+E16)/2</f>
        <v>0</v>
      </c>
      <c r="I16" s="213"/>
    </row>
    <row r="17" spans="1:9" ht="14.25" customHeight="1">
      <c r="A17" s="235" t="str">
        <f>IF(D14="DISK","Diskvalifikace",IF(D14&gt;255.99,"Výborný",IF(D14&gt;224.99,"Velmi dobrý",IF(D14&gt;191.99,"Dobrý",IF(D14&lt;192,"Nehodnocen")))))</f>
        <v>Nehodnocen</v>
      </c>
      <c r="B17" s="246">
        <v>2</v>
      </c>
      <c r="C17" s="247" t="b">
        <f>IF((C8="OBZ"),(Vstup!P8),IF((C8="OB1"),(Vstup!P26),IF((C8="OB2"),(Vstup!P44),IF((C8="OB3"),(Vstup!P62)))))</f>
        <v>0</v>
      </c>
      <c r="D17" s="247"/>
      <c r="E17" s="267">
        <v>0</v>
      </c>
      <c r="F17" s="248" t="b">
        <f>IF((C8="OBZ"),(Vstup!S8),IF((C8="OB1"),(Vstup!S26),IF((C8="OB2"),(Vstup!S44),IF((C8="OB3"),(Vstup!S62)))))</f>
        <v>0</v>
      </c>
      <c r="G17" s="249">
        <f>E17*F17</f>
        <v>0</v>
      </c>
      <c r="H17" s="245">
        <f t="shared" si="0"/>
        <v>0</v>
      </c>
      <c r="I17" s="213"/>
    </row>
    <row r="18" spans="1:9" ht="14.25" customHeight="1">
      <c r="A18" s="235" t="str">
        <f>IF(D14="DISK","Diskvalifikace",IF(D14&gt;255.99,"Výborný",IF(D14&gt;224.99,"Velmi dobrý",IF(D14&gt;191.99,"Dobrý",IF(D14&lt;192,"Nehodnocen")))))</f>
        <v>Nehodnocen</v>
      </c>
      <c r="B18" s="246">
        <v>3</v>
      </c>
      <c r="C18" s="250" t="b">
        <f>IF((C8="OBZ"),(Vstup!P9),IF((C8="OB1"),(Vstup!P27),IF((C8="OB2"),(Vstup!P45),IF((C8="OB3"),(Vstup!P63)))))</f>
        <v>0</v>
      </c>
      <c r="D18" s="250"/>
      <c r="E18" s="268">
        <v>0</v>
      </c>
      <c r="F18" s="248" t="b">
        <f>IF((C8="OBZ"),(Vstup!S9),IF((C8="OB1"),(Vstup!S27),IF((C8="OB2"),(Vstup!S45),IF((C8="OB3"),(Vstup!S63)))))</f>
        <v>0</v>
      </c>
      <c r="G18" s="251">
        <f>E18*F18</f>
        <v>0</v>
      </c>
      <c r="H18" s="245">
        <f t="shared" si="0"/>
        <v>0</v>
      </c>
      <c r="I18" s="213"/>
    </row>
    <row r="19" spans="1:9" ht="14.25" customHeight="1">
      <c r="A19" s="252"/>
      <c r="B19" s="246">
        <v>4</v>
      </c>
      <c r="C19" s="250" t="b">
        <f>IF((C8="OBZ"),(Vstup!P10),IF((C8="OB1"),(Vstup!P28),IF((C8="OB2"),(Vstup!P46),IF((C8="OB3"),(Vstup!P64)))))</f>
        <v>0</v>
      </c>
      <c r="D19" s="250"/>
      <c r="E19" s="268">
        <v>0</v>
      </c>
      <c r="F19" s="248" t="b">
        <f>IF((C8="OBZ"),(Vstup!S10),IF((C8="OB1"),(Vstup!S28),IF((C8="OB2"),(Vstup!S46),IF((C8="OB3"),(Vstup!S64)))))</f>
        <v>0</v>
      </c>
      <c r="G19" s="251">
        <f aca="true" t="shared" si="1" ref="G19:G24">E19*F19</f>
        <v>0</v>
      </c>
      <c r="H19" s="245">
        <f t="shared" si="0"/>
        <v>0</v>
      </c>
      <c r="I19" s="213"/>
    </row>
    <row r="20" spans="1:9" ht="14.25" customHeight="1">
      <c r="A20" s="252"/>
      <c r="B20" s="246">
        <v>5</v>
      </c>
      <c r="C20" s="250" t="b">
        <f>IF((C8="OBZ"),(Vstup!P11),IF((C8="OB1"),(Vstup!P29),IF((C8="OB2"),(Vstup!P47),IF((C8="OB3"),(Vstup!P65)))))</f>
        <v>0</v>
      </c>
      <c r="D20" s="250"/>
      <c r="E20" s="268">
        <v>0</v>
      </c>
      <c r="F20" s="248" t="b">
        <f>IF((C8="OBZ"),(Vstup!S11),IF((C8="OB1"),(Vstup!S29),IF((C8="OB2"),(Vstup!S47),IF((C8="OB3"),(Vstup!S65)))))</f>
        <v>0</v>
      </c>
      <c r="G20" s="251">
        <f t="shared" si="1"/>
        <v>0</v>
      </c>
      <c r="H20" s="245">
        <f t="shared" si="0"/>
        <v>0</v>
      </c>
      <c r="I20" s="213"/>
    </row>
    <row r="21" spans="1:9" ht="14.25" customHeight="1">
      <c r="A21" s="252"/>
      <c r="B21" s="246">
        <v>6</v>
      </c>
      <c r="C21" s="250" t="b">
        <f>IF((C8="OBZ"),(Vstup!P12),IF((C8="OB1"),(Vstup!P30),IF((C8="OB2"),(Vstup!P48),IF((C8="OB3"),(Vstup!P66)))))</f>
        <v>0</v>
      </c>
      <c r="D21" s="250"/>
      <c r="E21" s="268">
        <v>0</v>
      </c>
      <c r="F21" s="248" t="b">
        <f>IF((C8="OBZ"),(Vstup!S12),IF((C8="OB1"),(Vstup!S30),IF((C8="OB2"),(Vstup!S48),IF((C8="OB3"),(Vstup!S66)))))</f>
        <v>0</v>
      </c>
      <c r="G21" s="251">
        <f t="shared" si="1"/>
        <v>0</v>
      </c>
      <c r="H21" s="245">
        <f t="shared" si="0"/>
        <v>0</v>
      </c>
      <c r="I21" s="213"/>
    </row>
    <row r="22" spans="1:9" ht="14.25" customHeight="1">
      <c r="A22" s="252"/>
      <c r="B22" s="246">
        <v>7</v>
      </c>
      <c r="C22" s="250" t="b">
        <f>IF((C8="OBZ"),(Vstup!P13),IF((C8="OB1"),(Vstup!P31),IF((C8="OB2"),(Vstup!P49),IF((C8="OB3"),(Vstup!P67)))))</f>
        <v>0</v>
      </c>
      <c r="D22" s="250"/>
      <c r="E22" s="268">
        <v>0</v>
      </c>
      <c r="F22" s="248" t="b">
        <f>IF((C8="OBZ"),(Vstup!S13),IF((C8="OB1"),(Vstup!S31),IF((C8="OB2"),(Vstup!S49),IF((C8="OB3"),(Vstup!S67)))))</f>
        <v>0</v>
      </c>
      <c r="G22" s="251">
        <f t="shared" si="1"/>
        <v>0</v>
      </c>
      <c r="H22" s="245">
        <f t="shared" si="0"/>
        <v>0</v>
      </c>
      <c r="I22" s="213"/>
    </row>
    <row r="23" spans="1:9" ht="14.25" customHeight="1">
      <c r="A23" s="252"/>
      <c r="B23" s="246">
        <v>8</v>
      </c>
      <c r="C23" s="250" t="b">
        <f>IF((C8="OBZ"),(Vstup!P14),IF((C8="OB1"),(Vstup!P32),IF((C8="OB2"),(Vstup!P50),IF((C8="OB3"),(Vstup!P68)))))</f>
        <v>0</v>
      </c>
      <c r="D23" s="250"/>
      <c r="E23" s="268">
        <v>0</v>
      </c>
      <c r="F23" s="248" t="b">
        <f>IF((C8="OBZ"),(Vstup!S14),IF((C8="OB1"),(Vstup!S32),IF((C8="OB2"),(Vstup!S50),IF((C8="OB3"),(Vstup!S68)))))</f>
        <v>0</v>
      </c>
      <c r="G23" s="251">
        <f t="shared" si="1"/>
        <v>0</v>
      </c>
      <c r="H23" s="245">
        <f t="shared" si="0"/>
        <v>0</v>
      </c>
      <c r="I23" s="213"/>
    </row>
    <row r="24" spans="1:9" ht="14.25" customHeight="1">
      <c r="A24" s="252"/>
      <c r="B24" s="246">
        <v>9</v>
      </c>
      <c r="C24" s="250" t="b">
        <f>IF((C8="OBZ"),(Vstup!P15),IF((C8="OB1"),(Vstup!P33),IF((C8="OB2"),(Vstup!P51),IF((C8="OB3"),(Vstup!P69)))))</f>
        <v>0</v>
      </c>
      <c r="D24" s="250"/>
      <c r="E24" s="268">
        <v>0</v>
      </c>
      <c r="F24" s="248" t="b">
        <f>IF((C8="OBZ"),(Vstup!S15),IF((C8="OB1"),(Vstup!S33),IF((C8="OB2"),(Vstup!S51),IF((C8="OB3"),(Vstup!S69)))))</f>
        <v>0</v>
      </c>
      <c r="G24" s="251">
        <f t="shared" si="1"/>
        <v>0</v>
      </c>
      <c r="H24" s="245">
        <f t="shared" si="0"/>
        <v>0</v>
      </c>
      <c r="I24" s="213"/>
    </row>
    <row r="25" spans="1:9" ht="14.25" customHeight="1">
      <c r="A25" s="252"/>
      <c r="B25" s="253">
        <v>10</v>
      </c>
      <c r="C25" s="254" t="b">
        <f>IF((C8="OBZ"),(Vstup!P16),IF((C8="OB1"),(Vstup!P34),IF((C8="OB2"),(Vstup!P52),IF((C8="OB3"),(Vstup!P70)))))</f>
        <v>0</v>
      </c>
      <c r="D25" s="254"/>
      <c r="E25" s="269">
        <v>0</v>
      </c>
      <c r="F25" s="255" t="b">
        <f>IF((C8="OBZ"),(Vstup!S16),IF((C8="OB1"),(Vstup!S34),IF((C8="OB2"),(Vstup!S52),IF((C8="OB3"),(Vstup!S70)))))</f>
        <v>0</v>
      </c>
      <c r="G25" s="256">
        <f>E25*F25</f>
        <v>0</v>
      </c>
      <c r="H25" s="245">
        <f t="shared" si="0"/>
        <v>0</v>
      </c>
      <c r="I25" s="213"/>
    </row>
    <row r="26" spans="1:9" ht="12.75">
      <c r="A26" s="252"/>
      <c r="B26" s="257"/>
      <c r="C26" s="258" t="s">
        <v>82</v>
      </c>
      <c r="D26" s="258"/>
      <c r="E26" s="258"/>
      <c r="F26" s="258"/>
      <c r="G26" s="259">
        <f>SUM(G16:G25)</f>
        <v>0</v>
      </c>
      <c r="H26" s="260"/>
      <c r="I26" s="213"/>
    </row>
    <row r="27" spans="1:9" ht="12.75">
      <c r="A27" s="261"/>
      <c r="B27" s="262"/>
      <c r="C27" s="263"/>
      <c r="D27" s="263"/>
      <c r="E27" s="263"/>
      <c r="F27" s="263"/>
      <c r="G27" s="264"/>
      <c r="H27" s="265"/>
      <c r="I27" s="266"/>
    </row>
    <row r="28" spans="1:9" ht="12.75">
      <c r="A28" s="196"/>
      <c r="B28" s="197"/>
      <c r="C28" s="198"/>
      <c r="D28" s="198"/>
      <c r="E28" s="198"/>
      <c r="F28" s="198"/>
      <c r="G28" s="199"/>
      <c r="H28" s="196"/>
      <c r="I28" s="196"/>
    </row>
    <row r="29" spans="1:9" ht="12.75">
      <c r="A29" s="196"/>
      <c r="B29" s="197"/>
      <c r="C29" s="198"/>
      <c r="D29" s="198"/>
      <c r="E29" s="198"/>
      <c r="F29" s="198"/>
      <c r="G29" s="199"/>
      <c r="H29" s="196"/>
      <c r="I29" s="196"/>
    </row>
    <row r="30" spans="1:9" ht="12.75">
      <c r="A30" s="196"/>
      <c r="B30" s="197"/>
      <c r="C30" s="198"/>
      <c r="D30" s="198"/>
      <c r="E30" s="198"/>
      <c r="F30" s="198"/>
      <c r="G30" s="199"/>
      <c r="H30" s="196"/>
      <c r="I30" s="196"/>
    </row>
    <row r="31" spans="1:9" ht="12.75">
      <c r="A31" s="196"/>
      <c r="B31" s="197"/>
      <c r="C31" s="198"/>
      <c r="D31" s="198"/>
      <c r="E31" s="198"/>
      <c r="F31" s="198"/>
      <c r="G31" s="199"/>
      <c r="H31" s="196"/>
      <c r="I31" s="196"/>
    </row>
    <row r="32" spans="1:5" ht="12.75">
      <c r="A32" s="200" t="s">
        <v>141</v>
      </c>
      <c r="B32" s="201"/>
      <c r="C32" s="201"/>
      <c r="D32" s="201"/>
      <c r="E32" s="202"/>
    </row>
    <row r="35" spans="1:3" ht="12.75">
      <c r="A35" s="203" t="s">
        <v>142</v>
      </c>
      <c r="B35" s="204"/>
      <c r="C35" s="204"/>
    </row>
  </sheetData>
  <sheetProtection sheet="1"/>
  <mergeCells count="12">
    <mergeCell ref="D10:D12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</mergeCells>
  <printOptions/>
  <pageMargins left="0.7875" right="0.7875" top="0.9847222222222223" bottom="0.9840277777777777" header="0.49236111111111114" footer="0.5118055555555555"/>
  <pageSetup horizontalDpi="300" verticalDpi="300" orientation="landscape" paperSize="9"/>
  <headerFooter alignWithMargins="0">
    <oddHeader>&amp;C&amp;18Výsledkový list OBEDIENCE CZ</oddHeader>
  </headerFooter>
  <drawing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indexed="45"/>
  </sheetPr>
  <dimension ref="A1:I35"/>
  <sheetViews>
    <sheetView showGridLines="0" workbookViewId="0" topLeftCell="A1">
      <selection activeCell="E16" sqref="E16"/>
    </sheetView>
  </sheetViews>
  <sheetFormatPr defaultColWidth="9.140625" defaultRowHeight="12.75"/>
  <cols>
    <col min="1" max="1" width="28.7109375" style="121" customWidth="1"/>
    <col min="2" max="2" width="6.00390625" style="121" customWidth="1"/>
    <col min="3" max="3" width="39.7109375" style="121" customWidth="1"/>
    <col min="4" max="4" width="15.7109375" style="121" customWidth="1"/>
    <col min="5" max="5" width="13.8515625" style="121" customWidth="1"/>
    <col min="6" max="6" width="6.421875" style="121" customWidth="1"/>
    <col min="7" max="7" width="16.421875" style="121" customWidth="1"/>
    <col min="8" max="8" width="0" style="121" hidden="1" customWidth="1"/>
    <col min="9" max="16384" width="9.140625" style="121" customWidth="1"/>
  </cols>
  <sheetData>
    <row r="1" spans="1:9" ht="12.75">
      <c r="A1" s="205" t="s">
        <v>133</v>
      </c>
      <c r="B1" s="206" t="s">
        <v>134</v>
      </c>
      <c r="C1" s="207" t="str">
        <f>+Vstup!I1</f>
        <v>Klub Obedience CZ</v>
      </c>
      <c r="D1" s="208"/>
      <c r="E1" s="208"/>
      <c r="F1" s="208"/>
      <c r="G1" s="208"/>
      <c r="H1" s="208"/>
      <c r="I1" s="209"/>
    </row>
    <row r="2" spans="1:9" ht="12.75">
      <c r="A2" s="210" t="s">
        <v>135</v>
      </c>
      <c r="B2" s="211" t="s">
        <v>134</v>
      </c>
      <c r="C2" s="212" t="str">
        <f>+Vstup!I2</f>
        <v>5.MR BO a AO</v>
      </c>
      <c r="D2" s="196"/>
      <c r="E2" s="196"/>
      <c r="F2" s="196"/>
      <c r="G2" s="196"/>
      <c r="H2" s="196"/>
      <c r="I2" s="213"/>
    </row>
    <row r="3" spans="1:9" ht="12.75">
      <c r="A3" s="210" t="s">
        <v>136</v>
      </c>
      <c r="B3" s="211" t="s">
        <v>134</v>
      </c>
      <c r="C3" s="214" t="str">
        <f>+Vstup!I3</f>
        <v>13.09.2014</v>
      </c>
      <c r="D3" s="196"/>
      <c r="E3" s="196"/>
      <c r="F3" s="196"/>
      <c r="G3" s="196"/>
      <c r="H3" s="196"/>
      <c r="I3" s="213"/>
    </row>
    <row r="4" spans="1:9" ht="12.75">
      <c r="A4" s="215"/>
      <c r="B4" s="211"/>
      <c r="C4" s="216"/>
      <c r="D4" s="196"/>
      <c r="E4" s="196"/>
      <c r="F4" s="196"/>
      <c r="G4" s="196"/>
      <c r="H4" s="196"/>
      <c r="I4" s="213"/>
    </row>
    <row r="5" spans="1:9" ht="12.75">
      <c r="A5" s="210" t="s">
        <v>137</v>
      </c>
      <c r="B5" s="211" t="s">
        <v>134</v>
      </c>
      <c r="C5" s="217">
        <f>+Vstup!B43</f>
        <v>0</v>
      </c>
      <c r="D5" s="196"/>
      <c r="E5" s="196"/>
      <c r="F5" s="196"/>
      <c r="G5" s="196"/>
      <c r="H5" s="196"/>
      <c r="I5" s="213"/>
    </row>
    <row r="6" spans="1:9" ht="12.75">
      <c r="A6" s="210" t="s">
        <v>2</v>
      </c>
      <c r="B6" s="211" t="s">
        <v>134</v>
      </c>
      <c r="C6" s="217">
        <f>+Vstup!C43</f>
        <v>0</v>
      </c>
      <c r="D6" s="196"/>
      <c r="E6" s="196"/>
      <c r="F6" s="196"/>
      <c r="G6" s="196"/>
      <c r="H6" s="196"/>
      <c r="I6" s="213"/>
    </row>
    <row r="7" spans="1:9" ht="12.75">
      <c r="A7" s="210" t="s">
        <v>3</v>
      </c>
      <c r="B7" s="211" t="s">
        <v>134</v>
      </c>
      <c r="C7" s="217">
        <f>+Vstup!D43</f>
        <v>0</v>
      </c>
      <c r="D7" s="196"/>
      <c r="E7" s="196"/>
      <c r="F7" s="196"/>
      <c r="G7" s="196"/>
      <c r="H7" s="196"/>
      <c r="I7" s="213"/>
    </row>
    <row r="8" spans="1:9" ht="12.75">
      <c r="A8" s="210" t="s">
        <v>4</v>
      </c>
      <c r="B8" s="211" t="s">
        <v>134</v>
      </c>
      <c r="C8" s="217">
        <f>+Vstup!E43</f>
        <v>0</v>
      </c>
      <c r="D8" s="196"/>
      <c r="E8" s="196"/>
      <c r="F8" s="196"/>
      <c r="G8" s="196"/>
      <c r="H8" s="196"/>
      <c r="I8" s="213"/>
    </row>
    <row r="9" spans="1:9" ht="12.75">
      <c r="A9" s="210"/>
      <c r="B9" s="218"/>
      <c r="C9" s="216"/>
      <c r="D9" s="196"/>
      <c r="E9" s="196"/>
      <c r="F9" s="196"/>
      <c r="G9" s="196"/>
      <c r="H9" s="196"/>
      <c r="I9" s="213"/>
    </row>
    <row r="10" spans="1:9" ht="41.25" customHeight="1">
      <c r="A10" s="210" t="s">
        <v>138</v>
      </c>
      <c r="B10" s="211" t="s">
        <v>134</v>
      </c>
      <c r="C10" s="214" t="str">
        <f>+Vstup!I4</f>
        <v>Rudy Cattrysse / Markéta Píšová (OBZ)</v>
      </c>
      <c r="D10" s="219" t="s">
        <v>139</v>
      </c>
      <c r="E10" s="220" t="s">
        <v>9</v>
      </c>
      <c r="F10" s="221"/>
      <c r="G10" s="222"/>
      <c r="H10" s="196"/>
      <c r="I10" s="213"/>
    </row>
    <row r="11" spans="1:9" ht="12.75">
      <c r="A11" s="210"/>
      <c r="B11" s="211"/>
      <c r="C11" s="214"/>
      <c r="D11" s="219"/>
      <c r="E11" s="223" t="s">
        <v>16</v>
      </c>
      <c r="F11" s="224"/>
      <c r="G11" s="225" t="b">
        <f>IF((C8="OBZ"),(Vstup!T2),IF((C8="OB1"),(Vstup!T20),IF((C8="OB2"),(Vstup!T38),IF((C8="OB3"),(Vstup!T56)))))</f>
        <v>0</v>
      </c>
      <c r="H11" s="226"/>
      <c r="I11" s="213"/>
    </row>
    <row r="12" spans="1:9" ht="12.75">
      <c r="A12" s="210" t="s">
        <v>140</v>
      </c>
      <c r="B12" s="211" t="s">
        <v>134</v>
      </c>
      <c r="C12" s="212" t="str">
        <f>+Vstup!I6</f>
        <v>Zuzana Coufalová / Hana Böhme (OBZ)</v>
      </c>
      <c r="D12" s="219"/>
      <c r="E12" s="223" t="s">
        <v>23</v>
      </c>
      <c r="F12" s="224"/>
      <c r="G12" s="225" t="b">
        <f>IF((C8="OBZ"),(Vstup!T3),IF((C8="OB1"),(Vstup!T21),IF((C8="OB2"),(Vstup!T39),IF((C8="OB3"),(Vstup!T57)))))</f>
        <v>0</v>
      </c>
      <c r="H12" s="196"/>
      <c r="I12" s="213"/>
    </row>
    <row r="13" spans="1:9" ht="12.75">
      <c r="A13" s="210"/>
      <c r="B13" s="211"/>
      <c r="C13" s="212"/>
      <c r="D13" s="157">
        <v>0</v>
      </c>
      <c r="E13" s="227" t="s">
        <v>30</v>
      </c>
      <c r="F13" s="228"/>
      <c r="G13" s="225" t="b">
        <f>IF((C8="OBZ"),(Vstup!T4),IF((C8="OB1"),(Vstup!T22),IF((C8="OB2"),(Vstup!T40),IF((C8="OB3"),(Vstup!T58)))))</f>
        <v>0</v>
      </c>
      <c r="H13" s="196"/>
      <c r="I13" s="213"/>
    </row>
    <row r="14" spans="1:9" ht="20.25" customHeight="1">
      <c r="A14" s="229"/>
      <c r="B14" s="230"/>
      <c r="C14" s="212"/>
      <c r="D14" s="231">
        <f>IF(D13="DISK","DISK",(+G26+D13))</f>
        <v>0</v>
      </c>
      <c r="E14" s="232" t="s">
        <v>34</v>
      </c>
      <c r="F14" s="233"/>
      <c r="G14" s="234" t="b">
        <f>IF((C8)="OBZ",(A15),IF((C8)="OB1",(A16),IF((C8)="OB2",(A17),IF((C8)="OB3",(A18)))))</f>
        <v>0</v>
      </c>
      <c r="H14" s="196"/>
      <c r="I14" s="213"/>
    </row>
    <row r="15" spans="1:9" ht="12.75">
      <c r="A15" s="235" t="str">
        <f>IF(D14="DISK","Diskvalifikace",IF(D14&gt;223.99,"Výborný",IF(D14&gt;195.99,"Velmi dobrý",IF(D14&gt;139.99,"Dobrý",IF(D14&lt;140,"Nehodnocen")))))</f>
        <v>Nehodnocen</v>
      </c>
      <c r="B15" s="236" t="s">
        <v>39</v>
      </c>
      <c r="C15" s="237" t="s">
        <v>40</v>
      </c>
      <c r="D15" s="237"/>
      <c r="E15" s="238" t="s">
        <v>41</v>
      </c>
      <c r="F15" s="239" t="s">
        <v>42</v>
      </c>
      <c r="G15" s="240" t="s">
        <v>43</v>
      </c>
      <c r="H15" s="196"/>
      <c r="I15" s="213"/>
    </row>
    <row r="16" spans="1:9" ht="14.25" customHeight="1">
      <c r="A16" s="235" t="str">
        <f>IF(D14="DISK","Diskvalifikace",IF(D14&gt;223.99,"Výborný",IF(D14&gt;195.99,"Velmi dobrý",IF(D14&gt;139.99,"Dobrý",IF(D14&lt;140,"Nehodnocen")))))</f>
        <v>Nehodnocen</v>
      </c>
      <c r="B16" s="241">
        <v>1</v>
      </c>
      <c r="C16" s="242" t="b">
        <f>IF((C8="OBZ"),(Vstup!P7),IF((C8="OB1"),(Vstup!P25),IF((C8="OB2"),(Vstup!P43),IF((C8="OB3"),(Vstup!P61)))))</f>
        <v>0</v>
      </c>
      <c r="D16" s="242"/>
      <c r="E16" s="183">
        <v>0</v>
      </c>
      <c r="F16" s="243" t="b">
        <f>IF((C8="OBZ"),(Vstup!S7),IF((C8="OB1"),(Vstup!S25),IF((C8="OB2"),(Vstup!S43),IF((C8="OB3"),(Vstup!S61)))))</f>
        <v>0</v>
      </c>
      <c r="G16" s="244">
        <f>E16*F16</f>
        <v>0</v>
      </c>
      <c r="H16" s="245">
        <f aca="true" t="shared" si="0" ref="H16:H25">IF(D16=0,E16*2,D16+E16)/2</f>
        <v>0</v>
      </c>
      <c r="I16" s="213"/>
    </row>
    <row r="17" spans="1:9" ht="14.25" customHeight="1">
      <c r="A17" s="235" t="str">
        <f>IF(D14="DISK","Diskvalifikace",IF(D14&gt;255.99,"Výborný",IF(D14&gt;224.99,"Velmi dobrý",IF(D14&gt;191.99,"Dobrý",IF(D14&lt;192,"Nehodnocen")))))</f>
        <v>Nehodnocen</v>
      </c>
      <c r="B17" s="246">
        <v>2</v>
      </c>
      <c r="C17" s="247" t="b">
        <f>IF((C8="OBZ"),(Vstup!P8),IF((C8="OB1"),(Vstup!P26),IF((C8="OB2"),(Vstup!P44),IF((C8="OB3"),(Vstup!P62)))))</f>
        <v>0</v>
      </c>
      <c r="D17" s="247"/>
      <c r="E17" s="267">
        <v>0</v>
      </c>
      <c r="F17" s="248" t="b">
        <f>IF((C8="OBZ"),(Vstup!S8),IF((C8="OB1"),(Vstup!S26),IF((C8="OB2"),(Vstup!S44),IF((C8="OB3"),(Vstup!S62)))))</f>
        <v>0</v>
      </c>
      <c r="G17" s="249">
        <f>E17*F17</f>
        <v>0</v>
      </c>
      <c r="H17" s="245">
        <f t="shared" si="0"/>
        <v>0</v>
      </c>
      <c r="I17" s="213"/>
    </row>
    <row r="18" spans="1:9" ht="14.25" customHeight="1">
      <c r="A18" s="235" t="str">
        <f>IF(D14="DISK","Diskvalifikace",IF(D14&gt;255.99,"Výborný",IF(D14&gt;224.99,"Velmi dobrý",IF(D14&gt;191.99,"Dobrý",IF(D14&lt;192,"Nehodnocen")))))</f>
        <v>Nehodnocen</v>
      </c>
      <c r="B18" s="246">
        <v>3</v>
      </c>
      <c r="C18" s="250" t="b">
        <f>IF((C8="OBZ"),(Vstup!P9),IF((C8="OB1"),(Vstup!P27),IF((C8="OB2"),(Vstup!P45),IF((C8="OB3"),(Vstup!P63)))))</f>
        <v>0</v>
      </c>
      <c r="D18" s="250"/>
      <c r="E18" s="268">
        <v>0</v>
      </c>
      <c r="F18" s="248" t="b">
        <f>IF((C8="OBZ"),(Vstup!S9),IF((C8="OB1"),(Vstup!S27),IF((C8="OB2"),(Vstup!S45),IF((C8="OB3"),(Vstup!S63)))))</f>
        <v>0</v>
      </c>
      <c r="G18" s="251">
        <f>E18*F18</f>
        <v>0</v>
      </c>
      <c r="H18" s="245">
        <f t="shared" si="0"/>
        <v>0</v>
      </c>
      <c r="I18" s="213"/>
    </row>
    <row r="19" spans="1:9" ht="14.25" customHeight="1">
      <c r="A19" s="252"/>
      <c r="B19" s="246">
        <v>4</v>
      </c>
      <c r="C19" s="250" t="b">
        <f>IF((C8="OBZ"),(Vstup!P10),IF((C8="OB1"),(Vstup!P28),IF((C8="OB2"),(Vstup!P46),IF((C8="OB3"),(Vstup!P64)))))</f>
        <v>0</v>
      </c>
      <c r="D19" s="250"/>
      <c r="E19" s="268">
        <v>0</v>
      </c>
      <c r="F19" s="248" t="b">
        <f>IF((C8="OBZ"),(Vstup!S10),IF((C8="OB1"),(Vstup!S28),IF((C8="OB2"),(Vstup!S46),IF((C8="OB3"),(Vstup!S64)))))</f>
        <v>0</v>
      </c>
      <c r="G19" s="251">
        <f aca="true" t="shared" si="1" ref="G19:G24">E19*F19</f>
        <v>0</v>
      </c>
      <c r="H19" s="245">
        <f t="shared" si="0"/>
        <v>0</v>
      </c>
      <c r="I19" s="213"/>
    </row>
    <row r="20" spans="1:9" ht="14.25" customHeight="1">
      <c r="A20" s="252"/>
      <c r="B20" s="246">
        <v>5</v>
      </c>
      <c r="C20" s="250" t="b">
        <f>IF((C8="OBZ"),(Vstup!P11),IF((C8="OB1"),(Vstup!P29),IF((C8="OB2"),(Vstup!P47),IF((C8="OB3"),(Vstup!P65)))))</f>
        <v>0</v>
      </c>
      <c r="D20" s="250"/>
      <c r="E20" s="268">
        <v>0</v>
      </c>
      <c r="F20" s="248" t="b">
        <f>IF((C8="OBZ"),(Vstup!S11),IF((C8="OB1"),(Vstup!S29),IF((C8="OB2"),(Vstup!S47),IF((C8="OB3"),(Vstup!S65)))))</f>
        <v>0</v>
      </c>
      <c r="G20" s="251">
        <f t="shared" si="1"/>
        <v>0</v>
      </c>
      <c r="H20" s="245">
        <f t="shared" si="0"/>
        <v>0</v>
      </c>
      <c r="I20" s="213"/>
    </row>
    <row r="21" spans="1:9" ht="14.25" customHeight="1">
      <c r="A21" s="252"/>
      <c r="B21" s="246">
        <v>6</v>
      </c>
      <c r="C21" s="250" t="b">
        <f>IF((C8="OBZ"),(Vstup!P12),IF((C8="OB1"),(Vstup!P30),IF((C8="OB2"),(Vstup!P48),IF((C8="OB3"),(Vstup!P66)))))</f>
        <v>0</v>
      </c>
      <c r="D21" s="250"/>
      <c r="E21" s="268">
        <v>0</v>
      </c>
      <c r="F21" s="248" t="b">
        <f>IF((C8="OBZ"),(Vstup!S12),IF((C8="OB1"),(Vstup!S30),IF((C8="OB2"),(Vstup!S48),IF((C8="OB3"),(Vstup!S66)))))</f>
        <v>0</v>
      </c>
      <c r="G21" s="251">
        <f t="shared" si="1"/>
        <v>0</v>
      </c>
      <c r="H21" s="245">
        <f t="shared" si="0"/>
        <v>0</v>
      </c>
      <c r="I21" s="213"/>
    </row>
    <row r="22" spans="1:9" ht="14.25" customHeight="1">
      <c r="A22" s="252"/>
      <c r="B22" s="246">
        <v>7</v>
      </c>
      <c r="C22" s="250" t="b">
        <f>IF((C8="OBZ"),(Vstup!P13),IF((C8="OB1"),(Vstup!P31),IF((C8="OB2"),(Vstup!P49),IF((C8="OB3"),(Vstup!P67)))))</f>
        <v>0</v>
      </c>
      <c r="D22" s="250"/>
      <c r="E22" s="268">
        <v>0</v>
      </c>
      <c r="F22" s="248" t="b">
        <f>IF((C8="OBZ"),(Vstup!S13),IF((C8="OB1"),(Vstup!S31),IF((C8="OB2"),(Vstup!S49),IF((C8="OB3"),(Vstup!S67)))))</f>
        <v>0</v>
      </c>
      <c r="G22" s="251">
        <f t="shared" si="1"/>
        <v>0</v>
      </c>
      <c r="H22" s="245">
        <f t="shared" si="0"/>
        <v>0</v>
      </c>
      <c r="I22" s="213"/>
    </row>
    <row r="23" spans="1:9" ht="14.25" customHeight="1">
      <c r="A23" s="252"/>
      <c r="B23" s="246">
        <v>8</v>
      </c>
      <c r="C23" s="250" t="b">
        <f>IF((C8="OBZ"),(Vstup!P14),IF((C8="OB1"),(Vstup!P32),IF((C8="OB2"),(Vstup!P50),IF((C8="OB3"),(Vstup!P68)))))</f>
        <v>0</v>
      </c>
      <c r="D23" s="250"/>
      <c r="E23" s="268">
        <v>0</v>
      </c>
      <c r="F23" s="248" t="b">
        <f>IF((C8="OBZ"),(Vstup!S14),IF((C8="OB1"),(Vstup!S32),IF((C8="OB2"),(Vstup!S50),IF((C8="OB3"),(Vstup!S68)))))</f>
        <v>0</v>
      </c>
      <c r="G23" s="251">
        <f t="shared" si="1"/>
        <v>0</v>
      </c>
      <c r="H23" s="245">
        <f t="shared" si="0"/>
        <v>0</v>
      </c>
      <c r="I23" s="213"/>
    </row>
    <row r="24" spans="1:9" ht="14.25" customHeight="1">
      <c r="A24" s="252"/>
      <c r="B24" s="246">
        <v>9</v>
      </c>
      <c r="C24" s="250" t="b">
        <f>IF((C8="OBZ"),(Vstup!P15),IF((C8="OB1"),(Vstup!P33),IF((C8="OB2"),(Vstup!P51),IF((C8="OB3"),(Vstup!P69)))))</f>
        <v>0</v>
      </c>
      <c r="D24" s="250"/>
      <c r="E24" s="268">
        <v>0</v>
      </c>
      <c r="F24" s="248" t="b">
        <f>IF((C8="OBZ"),(Vstup!S15),IF((C8="OB1"),(Vstup!S33),IF((C8="OB2"),(Vstup!S51),IF((C8="OB3"),(Vstup!S69)))))</f>
        <v>0</v>
      </c>
      <c r="G24" s="251">
        <f t="shared" si="1"/>
        <v>0</v>
      </c>
      <c r="H24" s="245">
        <f t="shared" si="0"/>
        <v>0</v>
      </c>
      <c r="I24" s="213"/>
    </row>
    <row r="25" spans="1:9" ht="14.25" customHeight="1">
      <c r="A25" s="252"/>
      <c r="B25" s="253">
        <v>10</v>
      </c>
      <c r="C25" s="254" t="b">
        <f>IF((C8="OBZ"),(Vstup!P16),IF((C8="OB1"),(Vstup!P34),IF((C8="OB2"),(Vstup!P52),IF((C8="OB3"),(Vstup!P70)))))</f>
        <v>0</v>
      </c>
      <c r="D25" s="254"/>
      <c r="E25" s="269">
        <v>0</v>
      </c>
      <c r="F25" s="255" t="b">
        <f>IF((C8="OBZ"),(Vstup!S16),IF((C8="OB1"),(Vstup!S34),IF((C8="OB2"),(Vstup!S52),IF((C8="OB3"),(Vstup!S70)))))</f>
        <v>0</v>
      </c>
      <c r="G25" s="256">
        <f>E25*F25</f>
        <v>0</v>
      </c>
      <c r="H25" s="245">
        <f t="shared" si="0"/>
        <v>0</v>
      </c>
      <c r="I25" s="213"/>
    </row>
    <row r="26" spans="1:9" ht="12.75">
      <c r="A26" s="252"/>
      <c r="B26" s="257"/>
      <c r="C26" s="258" t="s">
        <v>82</v>
      </c>
      <c r="D26" s="258"/>
      <c r="E26" s="258"/>
      <c r="F26" s="258"/>
      <c r="G26" s="259">
        <f>SUM(G16:G25)</f>
        <v>0</v>
      </c>
      <c r="H26" s="260"/>
      <c r="I26" s="213"/>
    </row>
    <row r="27" spans="1:9" ht="12.75">
      <c r="A27" s="261"/>
      <c r="B27" s="262"/>
      <c r="C27" s="263"/>
      <c r="D27" s="263"/>
      <c r="E27" s="263"/>
      <c r="F27" s="263"/>
      <c r="G27" s="264"/>
      <c r="H27" s="265"/>
      <c r="I27" s="266"/>
    </row>
    <row r="28" spans="1:9" ht="12.75">
      <c r="A28" s="196"/>
      <c r="B28" s="197"/>
      <c r="C28" s="198"/>
      <c r="D28" s="198"/>
      <c r="E28" s="198"/>
      <c r="F28" s="198"/>
      <c r="G28" s="199"/>
      <c r="H28" s="196"/>
      <c r="I28" s="196"/>
    </row>
    <row r="29" spans="1:9" ht="12.75">
      <c r="A29" s="196"/>
      <c r="B29" s="197"/>
      <c r="C29" s="198"/>
      <c r="D29" s="198"/>
      <c r="E29" s="198"/>
      <c r="F29" s="198"/>
      <c r="G29" s="199"/>
      <c r="H29" s="196"/>
      <c r="I29" s="196"/>
    </row>
    <row r="30" spans="1:9" ht="12.75">
      <c r="A30" s="196"/>
      <c r="B30" s="197"/>
      <c r="C30" s="198"/>
      <c r="D30" s="198"/>
      <c r="E30" s="198"/>
      <c r="F30" s="198"/>
      <c r="G30" s="199"/>
      <c r="H30" s="196"/>
      <c r="I30" s="196"/>
    </row>
    <row r="31" spans="1:9" ht="12.75">
      <c r="A31" s="196"/>
      <c r="B31" s="197"/>
      <c r="C31" s="198"/>
      <c r="D31" s="198"/>
      <c r="E31" s="198"/>
      <c r="F31" s="198"/>
      <c r="G31" s="199"/>
      <c r="H31" s="196"/>
      <c r="I31" s="196"/>
    </row>
    <row r="32" spans="1:5" ht="12.75">
      <c r="A32" s="200" t="s">
        <v>141</v>
      </c>
      <c r="B32" s="201"/>
      <c r="C32" s="201"/>
      <c r="D32" s="201"/>
      <c r="E32" s="202"/>
    </row>
    <row r="35" spans="1:3" ht="12.75">
      <c r="A35" s="203" t="s">
        <v>142</v>
      </c>
      <c r="B35" s="204"/>
      <c r="C35" s="204"/>
    </row>
  </sheetData>
  <sheetProtection sheet="1"/>
  <mergeCells count="12">
    <mergeCell ref="D10:D12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</mergeCells>
  <printOptions/>
  <pageMargins left="0.7875" right="0.7875" top="0.9847222222222223" bottom="0.9840277777777777" header="0.49236111111111114" footer="0.5118055555555555"/>
  <pageSetup horizontalDpi="300" verticalDpi="300" orientation="landscape" paperSize="9"/>
  <headerFooter alignWithMargins="0">
    <oddHeader>&amp;C&amp;18Výsledkový list OBEDIENCE CZ</oddHeader>
  </headerFooter>
  <drawing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indexed="45"/>
  </sheetPr>
  <dimension ref="A1:I35"/>
  <sheetViews>
    <sheetView showGridLines="0" workbookViewId="0" topLeftCell="A1">
      <selection activeCell="E16" sqref="E16"/>
    </sheetView>
  </sheetViews>
  <sheetFormatPr defaultColWidth="9.140625" defaultRowHeight="12.75"/>
  <cols>
    <col min="1" max="1" width="28.7109375" style="121" customWidth="1"/>
    <col min="2" max="2" width="6.00390625" style="121" customWidth="1"/>
    <col min="3" max="3" width="39.7109375" style="121" customWidth="1"/>
    <col min="4" max="4" width="15.7109375" style="121" customWidth="1"/>
    <col min="5" max="5" width="13.8515625" style="121" customWidth="1"/>
    <col min="6" max="6" width="6.421875" style="121" customWidth="1"/>
    <col min="7" max="7" width="16.421875" style="121" customWidth="1"/>
    <col min="8" max="8" width="0" style="121" hidden="1" customWidth="1"/>
    <col min="9" max="16384" width="9.140625" style="121" customWidth="1"/>
  </cols>
  <sheetData>
    <row r="1" spans="1:9" ht="12.75">
      <c r="A1" s="205" t="s">
        <v>133</v>
      </c>
      <c r="B1" s="206" t="s">
        <v>134</v>
      </c>
      <c r="C1" s="207" t="str">
        <f>+Vstup!I1</f>
        <v>Klub Obedience CZ</v>
      </c>
      <c r="D1" s="208"/>
      <c r="E1" s="208"/>
      <c r="F1" s="208"/>
      <c r="G1" s="208"/>
      <c r="H1" s="208"/>
      <c r="I1" s="209"/>
    </row>
    <row r="2" spans="1:9" ht="12.75">
      <c r="A2" s="210" t="s">
        <v>135</v>
      </c>
      <c r="B2" s="211" t="s">
        <v>134</v>
      </c>
      <c r="C2" s="212" t="str">
        <f>+Vstup!I2</f>
        <v>5.MR BO a AO</v>
      </c>
      <c r="D2" s="196"/>
      <c r="E2" s="196"/>
      <c r="F2" s="196"/>
      <c r="G2" s="196"/>
      <c r="H2" s="196"/>
      <c r="I2" s="213"/>
    </row>
    <row r="3" spans="1:9" ht="12.75">
      <c r="A3" s="210" t="s">
        <v>136</v>
      </c>
      <c r="B3" s="211" t="s">
        <v>134</v>
      </c>
      <c r="C3" s="214" t="str">
        <f>+Vstup!I3</f>
        <v>13.09.2014</v>
      </c>
      <c r="D3" s="196"/>
      <c r="E3" s="196"/>
      <c r="F3" s="196"/>
      <c r="G3" s="196"/>
      <c r="H3" s="196"/>
      <c r="I3" s="213"/>
    </row>
    <row r="4" spans="1:9" ht="12.75">
      <c r="A4" s="215"/>
      <c r="B4" s="211"/>
      <c r="C4" s="216"/>
      <c r="D4" s="196"/>
      <c r="E4" s="196"/>
      <c r="F4" s="196"/>
      <c r="G4" s="196"/>
      <c r="H4" s="196"/>
      <c r="I4" s="213"/>
    </row>
    <row r="5" spans="1:9" ht="12.75">
      <c r="A5" s="210" t="s">
        <v>137</v>
      </c>
      <c r="B5" s="211" t="s">
        <v>134</v>
      </c>
      <c r="C5" s="217">
        <f>+Vstup!B44</f>
        <v>0</v>
      </c>
      <c r="D5" s="196"/>
      <c r="E5" s="196"/>
      <c r="F5" s="196"/>
      <c r="G5" s="196"/>
      <c r="H5" s="196"/>
      <c r="I5" s="213"/>
    </row>
    <row r="6" spans="1:9" ht="12.75">
      <c r="A6" s="210" t="s">
        <v>2</v>
      </c>
      <c r="B6" s="211" t="s">
        <v>134</v>
      </c>
      <c r="C6" s="217">
        <f>+Vstup!C44</f>
        <v>0</v>
      </c>
      <c r="D6" s="196"/>
      <c r="E6" s="196"/>
      <c r="F6" s="196"/>
      <c r="G6" s="196"/>
      <c r="H6" s="196"/>
      <c r="I6" s="213"/>
    </row>
    <row r="7" spans="1:9" ht="12.75">
      <c r="A7" s="210" t="s">
        <v>3</v>
      </c>
      <c r="B7" s="211" t="s">
        <v>134</v>
      </c>
      <c r="C7" s="217">
        <f>+Vstup!D44</f>
        <v>0</v>
      </c>
      <c r="D7" s="196"/>
      <c r="E7" s="196"/>
      <c r="F7" s="196"/>
      <c r="G7" s="196"/>
      <c r="H7" s="196"/>
      <c r="I7" s="213"/>
    </row>
    <row r="8" spans="1:9" ht="12.75">
      <c r="A8" s="210" t="s">
        <v>4</v>
      </c>
      <c r="B8" s="211" t="s">
        <v>134</v>
      </c>
      <c r="C8" s="217">
        <f>+Vstup!E44</f>
        <v>0</v>
      </c>
      <c r="D8" s="196"/>
      <c r="E8" s="196"/>
      <c r="F8" s="196"/>
      <c r="G8" s="196"/>
      <c r="H8" s="196"/>
      <c r="I8" s="213"/>
    </row>
    <row r="9" spans="1:9" ht="12.75">
      <c r="A9" s="210"/>
      <c r="B9" s="218"/>
      <c r="C9" s="216"/>
      <c r="D9" s="196"/>
      <c r="E9" s="196"/>
      <c r="F9" s="196"/>
      <c r="G9" s="196"/>
      <c r="H9" s="196"/>
      <c r="I9" s="213"/>
    </row>
    <row r="10" spans="1:9" ht="41.25" customHeight="1">
      <c r="A10" s="210" t="s">
        <v>138</v>
      </c>
      <c r="B10" s="211" t="s">
        <v>134</v>
      </c>
      <c r="C10" s="214" t="str">
        <f>+Vstup!I4</f>
        <v>Rudy Cattrysse / Markéta Píšová (OBZ)</v>
      </c>
      <c r="D10" s="219" t="s">
        <v>139</v>
      </c>
      <c r="E10" s="220" t="s">
        <v>9</v>
      </c>
      <c r="F10" s="221"/>
      <c r="G10" s="222"/>
      <c r="H10" s="196"/>
      <c r="I10" s="213"/>
    </row>
    <row r="11" spans="1:9" ht="12.75">
      <c r="A11" s="210"/>
      <c r="B11" s="211"/>
      <c r="C11" s="214"/>
      <c r="D11" s="219"/>
      <c r="E11" s="223" t="s">
        <v>16</v>
      </c>
      <c r="F11" s="224"/>
      <c r="G11" s="225" t="b">
        <f>IF((C8="OBZ"),(Vstup!T2),IF((C8="OB1"),(Vstup!T20),IF((C8="OB2"),(Vstup!T38),IF((C8="OB3"),(Vstup!T56)))))</f>
        <v>0</v>
      </c>
      <c r="H11" s="226"/>
      <c r="I11" s="213"/>
    </row>
    <row r="12" spans="1:9" ht="12.75">
      <c r="A12" s="210" t="s">
        <v>140</v>
      </c>
      <c r="B12" s="211" t="s">
        <v>134</v>
      </c>
      <c r="C12" s="212" t="str">
        <f>+Vstup!I6</f>
        <v>Zuzana Coufalová / Hana Böhme (OBZ)</v>
      </c>
      <c r="D12" s="219"/>
      <c r="E12" s="223" t="s">
        <v>23</v>
      </c>
      <c r="F12" s="224"/>
      <c r="G12" s="225" t="b">
        <f>IF((C8="OBZ"),(Vstup!T3),IF((C8="OB1"),(Vstup!T21),IF((C8="OB2"),(Vstup!T39),IF((C8="OB3"),(Vstup!T57)))))</f>
        <v>0</v>
      </c>
      <c r="H12" s="196"/>
      <c r="I12" s="213"/>
    </row>
    <row r="13" spans="1:9" ht="12.75">
      <c r="A13" s="210"/>
      <c r="B13" s="211"/>
      <c r="C13" s="212"/>
      <c r="D13" s="157">
        <v>0</v>
      </c>
      <c r="E13" s="227" t="s">
        <v>30</v>
      </c>
      <c r="F13" s="228"/>
      <c r="G13" s="225" t="b">
        <f>IF((C8="OBZ"),(Vstup!T4),IF((C8="OB1"),(Vstup!T22),IF((C8="OB2"),(Vstup!T40),IF((C8="OB3"),(Vstup!T58)))))</f>
        <v>0</v>
      </c>
      <c r="H13" s="196"/>
      <c r="I13" s="213"/>
    </row>
    <row r="14" spans="1:9" ht="20.25" customHeight="1">
      <c r="A14" s="229"/>
      <c r="B14" s="230"/>
      <c r="C14" s="212"/>
      <c r="D14" s="231">
        <f>IF(D13="DISK","DISK",(+G26+D13))</f>
        <v>0</v>
      </c>
      <c r="E14" s="232" t="s">
        <v>34</v>
      </c>
      <c r="F14" s="233"/>
      <c r="G14" s="234" t="b">
        <f>IF((C8)="OBZ",(A15),IF((C8)="OB1",(A16),IF((C8)="OB2",(A17),IF((C8)="OB3",(A18)))))</f>
        <v>0</v>
      </c>
      <c r="H14" s="196"/>
      <c r="I14" s="213"/>
    </row>
    <row r="15" spans="1:9" ht="12.75">
      <c r="A15" s="235" t="str">
        <f>IF(D14="DISK","Diskvalifikace",IF(D14&gt;223.99,"Výborný",IF(D14&gt;195.99,"Velmi dobrý",IF(D14&gt;139.99,"Dobrý",IF(D14&lt;140,"Nehodnocen")))))</f>
        <v>Nehodnocen</v>
      </c>
      <c r="B15" s="236" t="s">
        <v>39</v>
      </c>
      <c r="C15" s="237" t="s">
        <v>40</v>
      </c>
      <c r="D15" s="237"/>
      <c r="E15" s="238" t="s">
        <v>41</v>
      </c>
      <c r="F15" s="239" t="s">
        <v>42</v>
      </c>
      <c r="G15" s="240" t="s">
        <v>43</v>
      </c>
      <c r="H15" s="196"/>
      <c r="I15" s="213"/>
    </row>
    <row r="16" spans="1:9" ht="14.25" customHeight="1">
      <c r="A16" s="235" t="str">
        <f>IF(D14="DISK","Diskvalifikace",IF(D14&gt;223.99,"Výborný",IF(D14&gt;195.99,"Velmi dobrý",IF(D14&gt;139.99,"Dobrý",IF(D14&lt;140,"Nehodnocen")))))</f>
        <v>Nehodnocen</v>
      </c>
      <c r="B16" s="241">
        <v>1</v>
      </c>
      <c r="C16" s="242" t="b">
        <f>IF((C8="OBZ"),(Vstup!P7),IF((C8="OB1"),(Vstup!P25),IF((C8="OB2"),(Vstup!P43),IF((C8="OB3"),(Vstup!P61)))))</f>
        <v>0</v>
      </c>
      <c r="D16" s="242"/>
      <c r="E16" s="183">
        <v>0</v>
      </c>
      <c r="F16" s="243" t="b">
        <f>IF((C8="OBZ"),(Vstup!S7),IF((C8="OB1"),(Vstup!S25),IF((C8="OB2"),(Vstup!S43),IF((C8="OB3"),(Vstup!S61)))))</f>
        <v>0</v>
      </c>
      <c r="G16" s="244">
        <f>E16*F16</f>
        <v>0</v>
      </c>
      <c r="H16" s="245">
        <f aca="true" t="shared" si="0" ref="H16:H25">IF(D16=0,E16*2,D16+E16)/2</f>
        <v>0</v>
      </c>
      <c r="I16" s="213"/>
    </row>
    <row r="17" spans="1:9" ht="14.25" customHeight="1">
      <c r="A17" s="235" t="str">
        <f>IF(D14="DISK","Diskvalifikace",IF(D14&gt;255.99,"Výborný",IF(D14&gt;224.99,"Velmi dobrý",IF(D14&gt;191.99,"Dobrý",IF(D14&lt;192,"Nehodnocen")))))</f>
        <v>Nehodnocen</v>
      </c>
      <c r="B17" s="246">
        <v>2</v>
      </c>
      <c r="C17" s="247" t="b">
        <f>IF((C8="OBZ"),(Vstup!P8),IF((C8="OB1"),(Vstup!P26),IF((C8="OB2"),(Vstup!P44),IF((C8="OB3"),(Vstup!P62)))))</f>
        <v>0</v>
      </c>
      <c r="D17" s="247"/>
      <c r="E17" s="267">
        <v>0</v>
      </c>
      <c r="F17" s="248" t="b">
        <f>IF((C8="OBZ"),(Vstup!S8),IF((C8="OB1"),(Vstup!S26),IF((C8="OB2"),(Vstup!S44),IF((C8="OB3"),(Vstup!S62)))))</f>
        <v>0</v>
      </c>
      <c r="G17" s="249">
        <f>E17*F17</f>
        <v>0</v>
      </c>
      <c r="H17" s="245">
        <f t="shared" si="0"/>
        <v>0</v>
      </c>
      <c r="I17" s="213"/>
    </row>
    <row r="18" spans="1:9" ht="14.25" customHeight="1">
      <c r="A18" s="235" t="str">
        <f>IF(D14="DISK","Diskvalifikace",IF(D14&gt;255.99,"Výborný",IF(D14&gt;224.99,"Velmi dobrý",IF(D14&gt;191.99,"Dobrý",IF(D14&lt;192,"Nehodnocen")))))</f>
        <v>Nehodnocen</v>
      </c>
      <c r="B18" s="246">
        <v>3</v>
      </c>
      <c r="C18" s="250" t="b">
        <f>IF((C8="OBZ"),(Vstup!P9),IF((C8="OB1"),(Vstup!P27),IF((C8="OB2"),(Vstup!P45),IF((C8="OB3"),(Vstup!P63)))))</f>
        <v>0</v>
      </c>
      <c r="D18" s="250"/>
      <c r="E18" s="268">
        <v>0</v>
      </c>
      <c r="F18" s="248" t="b">
        <f>IF((C8="OBZ"),(Vstup!S9),IF((C8="OB1"),(Vstup!S27),IF((C8="OB2"),(Vstup!S45),IF((C8="OB3"),(Vstup!S63)))))</f>
        <v>0</v>
      </c>
      <c r="G18" s="251">
        <f>E18*F18</f>
        <v>0</v>
      </c>
      <c r="H18" s="245">
        <f t="shared" si="0"/>
        <v>0</v>
      </c>
      <c r="I18" s="213"/>
    </row>
    <row r="19" spans="1:9" ht="14.25" customHeight="1">
      <c r="A19" s="252"/>
      <c r="B19" s="246">
        <v>4</v>
      </c>
      <c r="C19" s="250" t="b">
        <f>IF((C8="OBZ"),(Vstup!P10),IF((C8="OB1"),(Vstup!P28),IF((C8="OB2"),(Vstup!P46),IF((C8="OB3"),(Vstup!P64)))))</f>
        <v>0</v>
      </c>
      <c r="D19" s="250"/>
      <c r="E19" s="268">
        <v>0</v>
      </c>
      <c r="F19" s="248" t="b">
        <f>IF((C8="OBZ"),(Vstup!S10),IF((C8="OB1"),(Vstup!S28),IF((C8="OB2"),(Vstup!S46),IF((C8="OB3"),(Vstup!S64)))))</f>
        <v>0</v>
      </c>
      <c r="G19" s="251">
        <f aca="true" t="shared" si="1" ref="G19:G24">E19*F19</f>
        <v>0</v>
      </c>
      <c r="H19" s="245">
        <f t="shared" si="0"/>
        <v>0</v>
      </c>
      <c r="I19" s="213"/>
    </row>
    <row r="20" spans="1:9" ht="14.25" customHeight="1">
      <c r="A20" s="252"/>
      <c r="B20" s="246">
        <v>5</v>
      </c>
      <c r="C20" s="250" t="b">
        <f>IF((C8="OBZ"),(Vstup!P11),IF((C8="OB1"),(Vstup!P29),IF((C8="OB2"),(Vstup!P47),IF((C8="OB3"),(Vstup!P65)))))</f>
        <v>0</v>
      </c>
      <c r="D20" s="250"/>
      <c r="E20" s="268">
        <v>0</v>
      </c>
      <c r="F20" s="248" t="b">
        <f>IF((C8="OBZ"),(Vstup!S11),IF((C8="OB1"),(Vstup!S29),IF((C8="OB2"),(Vstup!S47),IF((C8="OB3"),(Vstup!S65)))))</f>
        <v>0</v>
      </c>
      <c r="G20" s="251">
        <f t="shared" si="1"/>
        <v>0</v>
      </c>
      <c r="H20" s="245">
        <f t="shared" si="0"/>
        <v>0</v>
      </c>
      <c r="I20" s="213"/>
    </row>
    <row r="21" spans="1:9" ht="14.25" customHeight="1">
      <c r="A21" s="252"/>
      <c r="B21" s="246">
        <v>6</v>
      </c>
      <c r="C21" s="250" t="b">
        <f>IF((C8="OBZ"),(Vstup!P12),IF((C8="OB1"),(Vstup!P30),IF((C8="OB2"),(Vstup!P48),IF((C8="OB3"),(Vstup!P66)))))</f>
        <v>0</v>
      </c>
      <c r="D21" s="250"/>
      <c r="E21" s="268">
        <v>0</v>
      </c>
      <c r="F21" s="248" t="b">
        <f>IF((C8="OBZ"),(Vstup!S12),IF((C8="OB1"),(Vstup!S30),IF((C8="OB2"),(Vstup!S48),IF((C8="OB3"),(Vstup!S66)))))</f>
        <v>0</v>
      </c>
      <c r="G21" s="251">
        <f t="shared" si="1"/>
        <v>0</v>
      </c>
      <c r="H21" s="245">
        <f t="shared" si="0"/>
        <v>0</v>
      </c>
      <c r="I21" s="213"/>
    </row>
    <row r="22" spans="1:9" ht="14.25" customHeight="1">
      <c r="A22" s="252"/>
      <c r="B22" s="246">
        <v>7</v>
      </c>
      <c r="C22" s="250" t="b">
        <f>IF((C8="OBZ"),(Vstup!P13),IF((C8="OB1"),(Vstup!P31),IF((C8="OB2"),(Vstup!P49),IF((C8="OB3"),(Vstup!P67)))))</f>
        <v>0</v>
      </c>
      <c r="D22" s="250"/>
      <c r="E22" s="268">
        <v>0</v>
      </c>
      <c r="F22" s="248" t="b">
        <f>IF((C8="OBZ"),(Vstup!S13),IF((C8="OB1"),(Vstup!S31),IF((C8="OB2"),(Vstup!S49),IF((C8="OB3"),(Vstup!S67)))))</f>
        <v>0</v>
      </c>
      <c r="G22" s="251">
        <f t="shared" si="1"/>
        <v>0</v>
      </c>
      <c r="H22" s="245">
        <f t="shared" si="0"/>
        <v>0</v>
      </c>
      <c r="I22" s="213"/>
    </row>
    <row r="23" spans="1:9" ht="14.25" customHeight="1">
      <c r="A23" s="252"/>
      <c r="B23" s="246">
        <v>8</v>
      </c>
      <c r="C23" s="250" t="b">
        <f>IF((C8="OBZ"),(Vstup!P14),IF((C8="OB1"),(Vstup!P32),IF((C8="OB2"),(Vstup!P50),IF((C8="OB3"),(Vstup!P68)))))</f>
        <v>0</v>
      </c>
      <c r="D23" s="250"/>
      <c r="E23" s="268">
        <v>0</v>
      </c>
      <c r="F23" s="248" t="b">
        <f>IF((C8="OBZ"),(Vstup!S14),IF((C8="OB1"),(Vstup!S32),IF((C8="OB2"),(Vstup!S50),IF((C8="OB3"),(Vstup!S68)))))</f>
        <v>0</v>
      </c>
      <c r="G23" s="251">
        <f t="shared" si="1"/>
        <v>0</v>
      </c>
      <c r="H23" s="245">
        <f t="shared" si="0"/>
        <v>0</v>
      </c>
      <c r="I23" s="213"/>
    </row>
    <row r="24" spans="1:9" ht="14.25" customHeight="1">
      <c r="A24" s="252"/>
      <c r="B24" s="246">
        <v>9</v>
      </c>
      <c r="C24" s="250" t="b">
        <f>IF((C8="OBZ"),(Vstup!P15),IF((C8="OB1"),(Vstup!P33),IF((C8="OB2"),(Vstup!P51),IF((C8="OB3"),(Vstup!P69)))))</f>
        <v>0</v>
      </c>
      <c r="D24" s="250"/>
      <c r="E24" s="268">
        <v>0</v>
      </c>
      <c r="F24" s="248" t="b">
        <f>IF((C8="OBZ"),(Vstup!S15),IF((C8="OB1"),(Vstup!S33),IF((C8="OB2"),(Vstup!S51),IF((C8="OB3"),(Vstup!S69)))))</f>
        <v>0</v>
      </c>
      <c r="G24" s="251">
        <f t="shared" si="1"/>
        <v>0</v>
      </c>
      <c r="H24" s="245">
        <f t="shared" si="0"/>
        <v>0</v>
      </c>
      <c r="I24" s="213"/>
    </row>
    <row r="25" spans="1:9" ht="14.25" customHeight="1">
      <c r="A25" s="252"/>
      <c r="B25" s="253">
        <v>10</v>
      </c>
      <c r="C25" s="254" t="b">
        <f>IF((C8="OBZ"),(Vstup!P16),IF((C8="OB1"),(Vstup!P34),IF((C8="OB2"),(Vstup!P52),IF((C8="OB3"),(Vstup!P70)))))</f>
        <v>0</v>
      </c>
      <c r="D25" s="254"/>
      <c r="E25" s="269">
        <v>0</v>
      </c>
      <c r="F25" s="255" t="b">
        <f>IF((C8="OBZ"),(Vstup!S16),IF((C8="OB1"),(Vstup!S34),IF((C8="OB2"),(Vstup!S52),IF((C8="OB3"),(Vstup!S70)))))</f>
        <v>0</v>
      </c>
      <c r="G25" s="256">
        <f>E25*F25</f>
        <v>0</v>
      </c>
      <c r="H25" s="245">
        <f t="shared" si="0"/>
        <v>0</v>
      </c>
      <c r="I25" s="213"/>
    </row>
    <row r="26" spans="1:9" ht="12.75">
      <c r="A26" s="252"/>
      <c r="B26" s="257"/>
      <c r="C26" s="258" t="s">
        <v>82</v>
      </c>
      <c r="D26" s="258"/>
      <c r="E26" s="258"/>
      <c r="F26" s="258"/>
      <c r="G26" s="259">
        <f>SUM(G16:G25)</f>
        <v>0</v>
      </c>
      <c r="H26" s="260"/>
      <c r="I26" s="213"/>
    </row>
    <row r="27" spans="1:9" ht="12.75">
      <c r="A27" s="261"/>
      <c r="B27" s="262"/>
      <c r="C27" s="263"/>
      <c r="D27" s="263"/>
      <c r="E27" s="263"/>
      <c r="F27" s="263"/>
      <c r="G27" s="264"/>
      <c r="H27" s="265"/>
      <c r="I27" s="266"/>
    </row>
    <row r="28" spans="1:9" ht="12.75">
      <c r="A28" s="196"/>
      <c r="B28" s="197"/>
      <c r="C28" s="198"/>
      <c r="D28" s="198"/>
      <c r="E28" s="198"/>
      <c r="F28" s="198"/>
      <c r="G28" s="199"/>
      <c r="H28" s="196"/>
      <c r="I28" s="196"/>
    </row>
    <row r="29" spans="1:9" ht="12.75">
      <c r="A29" s="196"/>
      <c r="B29" s="197"/>
      <c r="C29" s="198"/>
      <c r="D29" s="198"/>
      <c r="E29" s="198"/>
      <c r="F29" s="198"/>
      <c r="G29" s="199"/>
      <c r="H29" s="196"/>
      <c r="I29" s="196"/>
    </row>
    <row r="30" spans="1:9" ht="12.75">
      <c r="A30" s="196"/>
      <c r="B30" s="197"/>
      <c r="C30" s="198"/>
      <c r="D30" s="198"/>
      <c r="E30" s="198"/>
      <c r="F30" s="198"/>
      <c r="G30" s="199"/>
      <c r="H30" s="196"/>
      <c r="I30" s="196"/>
    </row>
    <row r="31" spans="1:9" ht="12.75">
      <c r="A31" s="196"/>
      <c r="B31" s="197"/>
      <c r="C31" s="198"/>
      <c r="D31" s="198"/>
      <c r="E31" s="198"/>
      <c r="F31" s="198"/>
      <c r="G31" s="199"/>
      <c r="H31" s="196"/>
      <c r="I31" s="196"/>
    </row>
    <row r="32" spans="1:5" ht="12.75">
      <c r="A32" s="200" t="s">
        <v>141</v>
      </c>
      <c r="B32" s="201"/>
      <c r="C32" s="201"/>
      <c r="D32" s="201"/>
      <c r="E32" s="202"/>
    </row>
    <row r="35" spans="1:3" ht="12.75">
      <c r="A35" s="203" t="s">
        <v>142</v>
      </c>
      <c r="B35" s="204"/>
      <c r="C35" s="204"/>
    </row>
  </sheetData>
  <sheetProtection sheet="1"/>
  <mergeCells count="12">
    <mergeCell ref="D10:D12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</mergeCells>
  <printOptions/>
  <pageMargins left="0.7875" right="0.7875" top="0.9847222222222223" bottom="0.9840277777777777" header="0.49236111111111114" footer="0.5118055555555555"/>
  <pageSetup horizontalDpi="300" verticalDpi="300" orientation="landscape" paperSize="9"/>
  <headerFooter alignWithMargins="0">
    <oddHeader>&amp;C&amp;18Výsledkový list OBEDIENCE CZ</oddHeader>
  </headerFooter>
  <drawing r:id="rId1"/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indexed="45"/>
  </sheetPr>
  <dimension ref="A1:I35"/>
  <sheetViews>
    <sheetView showGridLines="0" workbookViewId="0" topLeftCell="A1">
      <selection activeCell="E16" sqref="E16"/>
    </sheetView>
  </sheetViews>
  <sheetFormatPr defaultColWidth="9.140625" defaultRowHeight="12.75"/>
  <cols>
    <col min="1" max="1" width="28.7109375" style="121" customWidth="1"/>
    <col min="2" max="2" width="6.00390625" style="121" customWidth="1"/>
    <col min="3" max="3" width="39.7109375" style="121" customWidth="1"/>
    <col min="4" max="4" width="15.7109375" style="121" customWidth="1"/>
    <col min="5" max="5" width="13.8515625" style="121" customWidth="1"/>
    <col min="6" max="6" width="6.421875" style="121" customWidth="1"/>
    <col min="7" max="7" width="16.421875" style="121" customWidth="1"/>
    <col min="8" max="8" width="0" style="121" hidden="1" customWidth="1"/>
    <col min="9" max="16384" width="9.140625" style="121" customWidth="1"/>
  </cols>
  <sheetData>
    <row r="1" spans="1:9" ht="12.75">
      <c r="A1" s="205" t="s">
        <v>133</v>
      </c>
      <c r="B1" s="206" t="s">
        <v>134</v>
      </c>
      <c r="C1" s="207" t="str">
        <f>+Vstup!I1</f>
        <v>Klub Obedience CZ</v>
      </c>
      <c r="D1" s="208"/>
      <c r="E1" s="208"/>
      <c r="F1" s="208"/>
      <c r="G1" s="208"/>
      <c r="H1" s="208"/>
      <c r="I1" s="209"/>
    </row>
    <row r="2" spans="1:9" ht="12.75">
      <c r="A2" s="210" t="s">
        <v>135</v>
      </c>
      <c r="B2" s="211" t="s">
        <v>134</v>
      </c>
      <c r="C2" s="212" t="str">
        <f>+Vstup!I2</f>
        <v>5.MR BO a AO</v>
      </c>
      <c r="D2" s="196"/>
      <c r="E2" s="196"/>
      <c r="F2" s="196"/>
      <c r="G2" s="196"/>
      <c r="H2" s="196"/>
      <c r="I2" s="213"/>
    </row>
    <row r="3" spans="1:9" ht="12.75">
      <c r="A3" s="210" t="s">
        <v>136</v>
      </c>
      <c r="B3" s="211" t="s">
        <v>134</v>
      </c>
      <c r="C3" s="214" t="str">
        <f>+Vstup!I3</f>
        <v>13.09.2014</v>
      </c>
      <c r="D3" s="196"/>
      <c r="E3" s="196"/>
      <c r="F3" s="196"/>
      <c r="G3" s="196"/>
      <c r="H3" s="196"/>
      <c r="I3" s="213"/>
    </row>
    <row r="4" spans="1:9" ht="12.75">
      <c r="A4" s="215"/>
      <c r="B4" s="211"/>
      <c r="C4" s="216"/>
      <c r="D4" s="196"/>
      <c r="E4" s="196"/>
      <c r="F4" s="196"/>
      <c r="G4" s="196"/>
      <c r="H4" s="196"/>
      <c r="I4" s="213"/>
    </row>
    <row r="5" spans="1:9" ht="12.75">
      <c r="A5" s="210" t="s">
        <v>137</v>
      </c>
      <c r="B5" s="211" t="s">
        <v>134</v>
      </c>
      <c r="C5" s="217">
        <f>+Vstup!B45</f>
        <v>0</v>
      </c>
      <c r="D5" s="196"/>
      <c r="E5" s="196"/>
      <c r="F5" s="196"/>
      <c r="G5" s="196"/>
      <c r="H5" s="196"/>
      <c r="I5" s="213"/>
    </row>
    <row r="6" spans="1:9" ht="12.75">
      <c r="A6" s="210" t="s">
        <v>2</v>
      </c>
      <c r="B6" s="211" t="s">
        <v>134</v>
      </c>
      <c r="C6" s="217">
        <f>+Vstup!C45</f>
        <v>0</v>
      </c>
      <c r="D6" s="196"/>
      <c r="E6" s="196"/>
      <c r="F6" s="196"/>
      <c r="G6" s="196"/>
      <c r="H6" s="196"/>
      <c r="I6" s="213"/>
    </row>
    <row r="7" spans="1:9" ht="12.75">
      <c r="A7" s="210" t="s">
        <v>3</v>
      </c>
      <c r="B7" s="211" t="s">
        <v>134</v>
      </c>
      <c r="C7" s="217">
        <f>+Vstup!D45</f>
        <v>0</v>
      </c>
      <c r="D7" s="196"/>
      <c r="E7" s="196"/>
      <c r="F7" s="196"/>
      <c r="G7" s="196"/>
      <c r="H7" s="196"/>
      <c r="I7" s="213"/>
    </row>
    <row r="8" spans="1:9" ht="12.75">
      <c r="A8" s="210" t="s">
        <v>4</v>
      </c>
      <c r="B8" s="211" t="s">
        <v>134</v>
      </c>
      <c r="C8" s="217">
        <f>+Vstup!E45</f>
        <v>0</v>
      </c>
      <c r="D8" s="196"/>
      <c r="E8" s="196"/>
      <c r="F8" s="196"/>
      <c r="G8" s="196"/>
      <c r="H8" s="196"/>
      <c r="I8" s="213"/>
    </row>
    <row r="9" spans="1:9" ht="12.75">
      <c r="A9" s="210"/>
      <c r="B9" s="218"/>
      <c r="C9" s="216"/>
      <c r="D9" s="196"/>
      <c r="E9" s="196"/>
      <c r="F9" s="196"/>
      <c r="G9" s="196"/>
      <c r="H9" s="196"/>
      <c r="I9" s="213"/>
    </row>
    <row r="10" spans="1:9" ht="41.25" customHeight="1">
      <c r="A10" s="210" t="s">
        <v>138</v>
      </c>
      <c r="B10" s="211" t="s">
        <v>134</v>
      </c>
      <c r="C10" s="214" t="str">
        <f>+Vstup!I4</f>
        <v>Rudy Cattrysse / Markéta Píšová (OBZ)</v>
      </c>
      <c r="D10" s="219" t="s">
        <v>139</v>
      </c>
      <c r="E10" s="220" t="s">
        <v>9</v>
      </c>
      <c r="F10" s="221"/>
      <c r="G10" s="222"/>
      <c r="H10" s="196"/>
      <c r="I10" s="213"/>
    </row>
    <row r="11" spans="1:9" ht="12.75">
      <c r="A11" s="210"/>
      <c r="B11" s="211"/>
      <c r="C11" s="214"/>
      <c r="D11" s="219"/>
      <c r="E11" s="223" t="s">
        <v>16</v>
      </c>
      <c r="F11" s="224"/>
      <c r="G11" s="225" t="b">
        <f>IF((C8="OBZ"),(Vstup!T2),IF((C8="OB1"),(Vstup!T20),IF((C8="OB2"),(Vstup!T38),IF((C8="OB3"),(Vstup!T56)))))</f>
        <v>0</v>
      </c>
      <c r="H11" s="226"/>
      <c r="I11" s="213"/>
    </row>
    <row r="12" spans="1:9" ht="12.75">
      <c r="A12" s="210" t="s">
        <v>140</v>
      </c>
      <c r="B12" s="211" t="s">
        <v>134</v>
      </c>
      <c r="C12" s="212" t="str">
        <f>+Vstup!I6</f>
        <v>Zuzana Coufalová / Hana Böhme (OBZ)</v>
      </c>
      <c r="D12" s="219"/>
      <c r="E12" s="223" t="s">
        <v>23</v>
      </c>
      <c r="F12" s="224"/>
      <c r="G12" s="225" t="b">
        <f>IF((C8="OBZ"),(Vstup!T3),IF((C8="OB1"),(Vstup!T21),IF((C8="OB2"),(Vstup!T39),IF((C8="OB3"),(Vstup!T57)))))</f>
        <v>0</v>
      </c>
      <c r="H12" s="196"/>
      <c r="I12" s="213"/>
    </row>
    <row r="13" spans="1:9" ht="12.75">
      <c r="A13" s="210"/>
      <c r="B13" s="211"/>
      <c r="C13" s="212"/>
      <c r="D13" s="157">
        <v>0</v>
      </c>
      <c r="E13" s="227" t="s">
        <v>30</v>
      </c>
      <c r="F13" s="228"/>
      <c r="G13" s="225" t="b">
        <f>IF((C8="OBZ"),(Vstup!T4),IF((C8="OB1"),(Vstup!T22),IF((C8="OB2"),(Vstup!T40),IF((C8="OB3"),(Vstup!T58)))))</f>
        <v>0</v>
      </c>
      <c r="H13" s="196"/>
      <c r="I13" s="213"/>
    </row>
    <row r="14" spans="1:9" ht="20.25" customHeight="1">
      <c r="A14" s="229"/>
      <c r="B14" s="230"/>
      <c r="C14" s="212"/>
      <c r="D14" s="231">
        <f>IF(D13="DISK","DISK",(+G26+D13))</f>
        <v>0</v>
      </c>
      <c r="E14" s="232" t="s">
        <v>34</v>
      </c>
      <c r="F14" s="233"/>
      <c r="G14" s="234" t="b">
        <f>IF((C8)="OBZ",(A15),IF((C8)="OB1",(A16),IF((C8)="OB2",(A17),IF((C8)="OB3",(A18)))))</f>
        <v>0</v>
      </c>
      <c r="H14" s="196"/>
      <c r="I14" s="213"/>
    </row>
    <row r="15" spans="1:9" ht="12.75">
      <c r="A15" s="235" t="str">
        <f>IF(D14="DISK","Diskvalifikace",IF(D14&gt;223.99,"Výborný",IF(D14&gt;195.99,"Velmi dobrý",IF(D14&gt;139.99,"Dobrý",IF(D14&lt;140,"Nehodnocen")))))</f>
        <v>Nehodnocen</v>
      </c>
      <c r="B15" s="236" t="s">
        <v>39</v>
      </c>
      <c r="C15" s="237" t="s">
        <v>40</v>
      </c>
      <c r="D15" s="237"/>
      <c r="E15" s="238" t="s">
        <v>41</v>
      </c>
      <c r="F15" s="239" t="s">
        <v>42</v>
      </c>
      <c r="G15" s="240" t="s">
        <v>43</v>
      </c>
      <c r="H15" s="196"/>
      <c r="I15" s="213"/>
    </row>
    <row r="16" spans="1:9" ht="14.25" customHeight="1">
      <c r="A16" s="235" t="str">
        <f>IF(D14="DISK","Diskvalifikace",IF(D14&gt;223.99,"Výborný",IF(D14&gt;195.99,"Velmi dobrý",IF(D14&gt;139.99,"Dobrý",IF(D14&lt;140,"Nehodnocen")))))</f>
        <v>Nehodnocen</v>
      </c>
      <c r="B16" s="241">
        <v>1</v>
      </c>
      <c r="C16" s="242" t="b">
        <f>IF((C8="OBZ"),(Vstup!P7),IF((C8="OB1"),(Vstup!P25),IF((C8="OB2"),(Vstup!P43),IF((C8="OB3"),(Vstup!P61)))))</f>
        <v>0</v>
      </c>
      <c r="D16" s="242"/>
      <c r="E16" s="183">
        <v>0</v>
      </c>
      <c r="F16" s="243" t="b">
        <f>IF((C8="OBZ"),(Vstup!S7),IF((C8="OB1"),(Vstup!S25),IF((C8="OB2"),(Vstup!S43),IF((C8="OB3"),(Vstup!S61)))))</f>
        <v>0</v>
      </c>
      <c r="G16" s="244">
        <f>E16*F16</f>
        <v>0</v>
      </c>
      <c r="H16" s="245">
        <f aca="true" t="shared" si="0" ref="H16:H25">IF(D16=0,E16*2,D16+E16)/2</f>
        <v>0</v>
      </c>
      <c r="I16" s="213"/>
    </row>
    <row r="17" spans="1:9" ht="14.25" customHeight="1">
      <c r="A17" s="235" t="str">
        <f>IF(D14="DISK","Diskvalifikace",IF(D14&gt;255.99,"Výborný",IF(D14&gt;224.99,"Velmi dobrý",IF(D14&gt;191.99,"Dobrý",IF(D14&lt;192,"Nehodnocen")))))</f>
        <v>Nehodnocen</v>
      </c>
      <c r="B17" s="246">
        <v>2</v>
      </c>
      <c r="C17" s="247" t="b">
        <f>IF((C8="OBZ"),(Vstup!P8),IF((C8="OB1"),(Vstup!P26),IF((C8="OB2"),(Vstup!P44),IF((C8="OB3"),(Vstup!P62)))))</f>
        <v>0</v>
      </c>
      <c r="D17" s="247"/>
      <c r="E17" s="267">
        <v>0</v>
      </c>
      <c r="F17" s="248" t="b">
        <f>IF((C8="OBZ"),(Vstup!S8),IF((C8="OB1"),(Vstup!S26),IF((C8="OB2"),(Vstup!S44),IF((C8="OB3"),(Vstup!S62)))))</f>
        <v>0</v>
      </c>
      <c r="G17" s="249">
        <f>E17*F17</f>
        <v>0</v>
      </c>
      <c r="H17" s="245">
        <f t="shared" si="0"/>
        <v>0</v>
      </c>
      <c r="I17" s="213"/>
    </row>
    <row r="18" spans="1:9" ht="14.25" customHeight="1">
      <c r="A18" s="235" t="str">
        <f>IF(D14="DISK","Diskvalifikace",IF(D14&gt;255.99,"Výborný",IF(D14&gt;224.99,"Velmi dobrý",IF(D14&gt;191.99,"Dobrý",IF(D14&lt;192,"Nehodnocen")))))</f>
        <v>Nehodnocen</v>
      </c>
      <c r="B18" s="246">
        <v>3</v>
      </c>
      <c r="C18" s="250" t="b">
        <f>IF((C8="OBZ"),(Vstup!P9),IF((C8="OB1"),(Vstup!P27),IF((C8="OB2"),(Vstup!P45),IF((C8="OB3"),(Vstup!P63)))))</f>
        <v>0</v>
      </c>
      <c r="D18" s="250"/>
      <c r="E18" s="268">
        <v>0</v>
      </c>
      <c r="F18" s="248" t="b">
        <f>IF((C8="OBZ"),(Vstup!S9),IF((C8="OB1"),(Vstup!S27),IF((C8="OB2"),(Vstup!S45),IF((C8="OB3"),(Vstup!S63)))))</f>
        <v>0</v>
      </c>
      <c r="G18" s="251">
        <f>E18*F18</f>
        <v>0</v>
      </c>
      <c r="H18" s="245">
        <f t="shared" si="0"/>
        <v>0</v>
      </c>
      <c r="I18" s="213"/>
    </row>
    <row r="19" spans="1:9" ht="14.25" customHeight="1">
      <c r="A19" s="252"/>
      <c r="B19" s="246">
        <v>4</v>
      </c>
      <c r="C19" s="250" t="b">
        <f>IF((C8="OBZ"),(Vstup!P10),IF((C8="OB1"),(Vstup!P28),IF((C8="OB2"),(Vstup!P46),IF((C8="OB3"),(Vstup!P64)))))</f>
        <v>0</v>
      </c>
      <c r="D19" s="250"/>
      <c r="E19" s="268">
        <v>0</v>
      </c>
      <c r="F19" s="248" t="b">
        <f>IF((C8="OBZ"),(Vstup!S10),IF((C8="OB1"),(Vstup!S28),IF((C8="OB2"),(Vstup!S46),IF((C8="OB3"),(Vstup!S64)))))</f>
        <v>0</v>
      </c>
      <c r="G19" s="251">
        <f aca="true" t="shared" si="1" ref="G19:G24">E19*F19</f>
        <v>0</v>
      </c>
      <c r="H19" s="245">
        <f t="shared" si="0"/>
        <v>0</v>
      </c>
      <c r="I19" s="213"/>
    </row>
    <row r="20" spans="1:9" ht="14.25" customHeight="1">
      <c r="A20" s="252"/>
      <c r="B20" s="246">
        <v>5</v>
      </c>
      <c r="C20" s="250" t="b">
        <f>IF((C8="OBZ"),(Vstup!P11),IF((C8="OB1"),(Vstup!P29),IF((C8="OB2"),(Vstup!P47),IF((C8="OB3"),(Vstup!P65)))))</f>
        <v>0</v>
      </c>
      <c r="D20" s="250"/>
      <c r="E20" s="268">
        <v>0</v>
      </c>
      <c r="F20" s="248" t="b">
        <f>IF((C8="OBZ"),(Vstup!S11),IF((C8="OB1"),(Vstup!S29),IF((C8="OB2"),(Vstup!S47),IF((C8="OB3"),(Vstup!S65)))))</f>
        <v>0</v>
      </c>
      <c r="G20" s="251">
        <f t="shared" si="1"/>
        <v>0</v>
      </c>
      <c r="H20" s="245">
        <f t="shared" si="0"/>
        <v>0</v>
      </c>
      <c r="I20" s="213"/>
    </row>
    <row r="21" spans="1:9" ht="14.25" customHeight="1">
      <c r="A21" s="252"/>
      <c r="B21" s="246">
        <v>6</v>
      </c>
      <c r="C21" s="250" t="b">
        <f>IF((C8="OBZ"),(Vstup!P12),IF((C8="OB1"),(Vstup!P30),IF((C8="OB2"),(Vstup!P48),IF((C8="OB3"),(Vstup!P66)))))</f>
        <v>0</v>
      </c>
      <c r="D21" s="250"/>
      <c r="E21" s="268">
        <v>0</v>
      </c>
      <c r="F21" s="248" t="b">
        <f>IF((C8="OBZ"),(Vstup!S12),IF((C8="OB1"),(Vstup!S30),IF((C8="OB2"),(Vstup!S48),IF((C8="OB3"),(Vstup!S66)))))</f>
        <v>0</v>
      </c>
      <c r="G21" s="251">
        <f t="shared" si="1"/>
        <v>0</v>
      </c>
      <c r="H21" s="245">
        <f t="shared" si="0"/>
        <v>0</v>
      </c>
      <c r="I21" s="213"/>
    </row>
    <row r="22" spans="1:9" ht="14.25" customHeight="1">
      <c r="A22" s="252"/>
      <c r="B22" s="246">
        <v>7</v>
      </c>
      <c r="C22" s="250" t="b">
        <f>IF((C8="OBZ"),(Vstup!P13),IF((C8="OB1"),(Vstup!P31),IF((C8="OB2"),(Vstup!P49),IF((C8="OB3"),(Vstup!P67)))))</f>
        <v>0</v>
      </c>
      <c r="D22" s="250"/>
      <c r="E22" s="268">
        <v>0</v>
      </c>
      <c r="F22" s="248" t="b">
        <f>IF((C8="OBZ"),(Vstup!S13),IF((C8="OB1"),(Vstup!S31),IF((C8="OB2"),(Vstup!S49),IF((C8="OB3"),(Vstup!S67)))))</f>
        <v>0</v>
      </c>
      <c r="G22" s="251">
        <f t="shared" si="1"/>
        <v>0</v>
      </c>
      <c r="H22" s="245">
        <f t="shared" si="0"/>
        <v>0</v>
      </c>
      <c r="I22" s="213"/>
    </row>
    <row r="23" spans="1:9" ht="14.25" customHeight="1">
      <c r="A23" s="252"/>
      <c r="B23" s="246">
        <v>8</v>
      </c>
      <c r="C23" s="250" t="b">
        <f>IF((C8="OBZ"),(Vstup!P14),IF((C8="OB1"),(Vstup!P32),IF((C8="OB2"),(Vstup!P50),IF((C8="OB3"),(Vstup!P68)))))</f>
        <v>0</v>
      </c>
      <c r="D23" s="250"/>
      <c r="E23" s="268">
        <v>0</v>
      </c>
      <c r="F23" s="248" t="b">
        <f>IF((C8="OBZ"),(Vstup!S14),IF((C8="OB1"),(Vstup!S32),IF((C8="OB2"),(Vstup!S50),IF((C8="OB3"),(Vstup!S68)))))</f>
        <v>0</v>
      </c>
      <c r="G23" s="251">
        <f t="shared" si="1"/>
        <v>0</v>
      </c>
      <c r="H23" s="245">
        <f t="shared" si="0"/>
        <v>0</v>
      </c>
      <c r="I23" s="213"/>
    </row>
    <row r="24" spans="1:9" ht="14.25" customHeight="1">
      <c r="A24" s="252"/>
      <c r="B24" s="246">
        <v>9</v>
      </c>
      <c r="C24" s="250" t="b">
        <f>IF((C8="OBZ"),(Vstup!P15),IF((C8="OB1"),(Vstup!P33),IF((C8="OB2"),(Vstup!P51),IF((C8="OB3"),(Vstup!P69)))))</f>
        <v>0</v>
      </c>
      <c r="D24" s="250"/>
      <c r="E24" s="268">
        <v>0</v>
      </c>
      <c r="F24" s="248" t="b">
        <f>IF((C8="OBZ"),(Vstup!S15),IF((C8="OB1"),(Vstup!S33),IF((C8="OB2"),(Vstup!S51),IF((C8="OB3"),(Vstup!S69)))))</f>
        <v>0</v>
      </c>
      <c r="G24" s="251">
        <f t="shared" si="1"/>
        <v>0</v>
      </c>
      <c r="H24" s="245">
        <f t="shared" si="0"/>
        <v>0</v>
      </c>
      <c r="I24" s="213"/>
    </row>
    <row r="25" spans="1:9" ht="14.25" customHeight="1">
      <c r="A25" s="252"/>
      <c r="B25" s="253">
        <v>10</v>
      </c>
      <c r="C25" s="254" t="b">
        <f>IF((C8="OBZ"),(Vstup!P16),IF((C8="OB1"),(Vstup!P34),IF((C8="OB2"),(Vstup!P52),IF((C8="OB3"),(Vstup!P70)))))</f>
        <v>0</v>
      </c>
      <c r="D25" s="254"/>
      <c r="E25" s="269">
        <v>0</v>
      </c>
      <c r="F25" s="255" t="b">
        <f>IF((C8="OBZ"),(Vstup!S16),IF((C8="OB1"),(Vstup!S34),IF((C8="OB2"),(Vstup!S52),IF((C8="OB3"),(Vstup!S70)))))</f>
        <v>0</v>
      </c>
      <c r="G25" s="256">
        <f>E25*F25</f>
        <v>0</v>
      </c>
      <c r="H25" s="245">
        <f t="shared" si="0"/>
        <v>0</v>
      </c>
      <c r="I25" s="213"/>
    </row>
    <row r="26" spans="1:9" ht="12.75">
      <c r="A26" s="252"/>
      <c r="B26" s="257"/>
      <c r="C26" s="258" t="s">
        <v>82</v>
      </c>
      <c r="D26" s="258"/>
      <c r="E26" s="258"/>
      <c r="F26" s="258"/>
      <c r="G26" s="259">
        <f>SUM(G16:G25)</f>
        <v>0</v>
      </c>
      <c r="H26" s="260"/>
      <c r="I26" s="213"/>
    </row>
    <row r="27" spans="1:9" ht="12.75">
      <c r="A27" s="261"/>
      <c r="B27" s="262"/>
      <c r="C27" s="263"/>
      <c r="D27" s="263"/>
      <c r="E27" s="263"/>
      <c r="F27" s="263"/>
      <c r="G27" s="264"/>
      <c r="H27" s="265"/>
      <c r="I27" s="266"/>
    </row>
    <row r="28" spans="1:9" ht="12.75">
      <c r="A28" s="196"/>
      <c r="B28" s="197"/>
      <c r="C28" s="198"/>
      <c r="D28" s="198"/>
      <c r="E28" s="198"/>
      <c r="F28" s="198"/>
      <c r="G28" s="199"/>
      <c r="H28" s="196"/>
      <c r="I28" s="196"/>
    </row>
    <row r="29" spans="1:9" ht="12.75">
      <c r="A29" s="196"/>
      <c r="B29" s="197"/>
      <c r="C29" s="198"/>
      <c r="D29" s="198"/>
      <c r="E29" s="198"/>
      <c r="F29" s="198"/>
      <c r="G29" s="199"/>
      <c r="H29" s="196"/>
      <c r="I29" s="196"/>
    </row>
    <row r="30" spans="1:9" ht="12.75">
      <c r="A30" s="196"/>
      <c r="B30" s="197"/>
      <c r="C30" s="198"/>
      <c r="D30" s="198"/>
      <c r="E30" s="198"/>
      <c r="F30" s="198"/>
      <c r="G30" s="199"/>
      <c r="H30" s="196"/>
      <c r="I30" s="196"/>
    </row>
    <row r="31" spans="1:9" ht="12.75">
      <c r="A31" s="196"/>
      <c r="B31" s="197"/>
      <c r="C31" s="198"/>
      <c r="D31" s="198"/>
      <c r="E31" s="198"/>
      <c r="F31" s="198"/>
      <c r="G31" s="199"/>
      <c r="H31" s="196"/>
      <c r="I31" s="196"/>
    </row>
    <row r="32" spans="1:5" ht="12.75">
      <c r="A32" s="200" t="s">
        <v>141</v>
      </c>
      <c r="B32" s="201"/>
      <c r="C32" s="201"/>
      <c r="D32" s="201"/>
      <c r="E32" s="202"/>
    </row>
    <row r="35" spans="1:3" ht="12.75">
      <c r="A35" s="203" t="s">
        <v>142</v>
      </c>
      <c r="B35" s="204"/>
      <c r="C35" s="204"/>
    </row>
  </sheetData>
  <sheetProtection sheet="1"/>
  <mergeCells count="12">
    <mergeCell ref="D10:D12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</mergeCells>
  <printOptions/>
  <pageMargins left="0.7875" right="0.7875" top="0.9847222222222223" bottom="0.9840277777777777" header="0.49236111111111114" footer="0.5118055555555555"/>
  <pageSetup horizontalDpi="300" verticalDpi="300" orientation="landscape" paperSize="9"/>
  <headerFooter alignWithMargins="0">
    <oddHeader>&amp;C&amp;18Výsledkový list OBEDIENCE CZ</oddHeader>
  </headerFooter>
  <drawing r:id="rId1"/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indexed="45"/>
  </sheetPr>
  <dimension ref="A1:I35"/>
  <sheetViews>
    <sheetView showGridLines="0" workbookViewId="0" topLeftCell="A1">
      <selection activeCell="E16" sqref="E16"/>
    </sheetView>
  </sheetViews>
  <sheetFormatPr defaultColWidth="9.140625" defaultRowHeight="12.75"/>
  <cols>
    <col min="1" max="1" width="28.7109375" style="121" customWidth="1"/>
    <col min="2" max="2" width="6.00390625" style="121" customWidth="1"/>
    <col min="3" max="3" width="39.7109375" style="121" customWidth="1"/>
    <col min="4" max="4" width="15.7109375" style="121" customWidth="1"/>
    <col min="5" max="5" width="13.8515625" style="121" customWidth="1"/>
    <col min="6" max="6" width="6.421875" style="121" customWidth="1"/>
    <col min="7" max="7" width="16.421875" style="121" customWidth="1"/>
    <col min="8" max="8" width="0" style="121" hidden="1" customWidth="1"/>
    <col min="9" max="16384" width="9.140625" style="121" customWidth="1"/>
  </cols>
  <sheetData>
    <row r="1" spans="1:9" ht="12.75">
      <c r="A1" s="205" t="s">
        <v>133</v>
      </c>
      <c r="B1" s="206" t="s">
        <v>134</v>
      </c>
      <c r="C1" s="207" t="str">
        <f>+Vstup!I1</f>
        <v>Klub Obedience CZ</v>
      </c>
      <c r="D1" s="208"/>
      <c r="E1" s="208"/>
      <c r="F1" s="208"/>
      <c r="G1" s="208"/>
      <c r="H1" s="208"/>
      <c r="I1" s="209"/>
    </row>
    <row r="2" spans="1:9" ht="12.75">
      <c r="A2" s="210" t="s">
        <v>135</v>
      </c>
      <c r="B2" s="211" t="s">
        <v>134</v>
      </c>
      <c r="C2" s="212" t="str">
        <f>+Vstup!I2</f>
        <v>5.MR BO a AO</v>
      </c>
      <c r="D2" s="196"/>
      <c r="E2" s="196"/>
      <c r="F2" s="196"/>
      <c r="G2" s="196"/>
      <c r="H2" s="196"/>
      <c r="I2" s="213"/>
    </row>
    <row r="3" spans="1:9" ht="12.75">
      <c r="A3" s="210" t="s">
        <v>136</v>
      </c>
      <c r="B3" s="211" t="s">
        <v>134</v>
      </c>
      <c r="C3" s="214" t="str">
        <f>+Vstup!I3</f>
        <v>13.09.2014</v>
      </c>
      <c r="D3" s="196"/>
      <c r="E3" s="196"/>
      <c r="F3" s="196"/>
      <c r="G3" s="196"/>
      <c r="H3" s="196"/>
      <c r="I3" s="213"/>
    </row>
    <row r="4" spans="1:9" ht="12.75">
      <c r="A4" s="215"/>
      <c r="B4" s="211"/>
      <c r="C4" s="216"/>
      <c r="D4" s="196"/>
      <c r="E4" s="196"/>
      <c r="F4" s="196"/>
      <c r="G4" s="196"/>
      <c r="H4" s="196"/>
      <c r="I4" s="213"/>
    </row>
    <row r="5" spans="1:9" ht="12.75">
      <c r="A5" s="210" t="s">
        <v>137</v>
      </c>
      <c r="B5" s="211" t="s">
        <v>134</v>
      </c>
      <c r="C5" s="217">
        <f>+Vstup!B46</f>
        <v>0</v>
      </c>
      <c r="D5" s="196"/>
      <c r="E5" s="196"/>
      <c r="F5" s="196"/>
      <c r="G5" s="196"/>
      <c r="H5" s="196"/>
      <c r="I5" s="213"/>
    </row>
    <row r="6" spans="1:9" ht="12.75">
      <c r="A6" s="210" t="s">
        <v>2</v>
      </c>
      <c r="B6" s="211" t="s">
        <v>134</v>
      </c>
      <c r="C6" s="217">
        <f>+Vstup!C46</f>
        <v>0</v>
      </c>
      <c r="D6" s="196"/>
      <c r="E6" s="196"/>
      <c r="F6" s="196"/>
      <c r="G6" s="196"/>
      <c r="H6" s="196"/>
      <c r="I6" s="213"/>
    </row>
    <row r="7" spans="1:9" ht="12.75">
      <c r="A7" s="210" t="s">
        <v>3</v>
      </c>
      <c r="B7" s="211" t="s">
        <v>134</v>
      </c>
      <c r="C7" s="217">
        <f>+Vstup!D46</f>
        <v>0</v>
      </c>
      <c r="D7" s="196"/>
      <c r="E7" s="196"/>
      <c r="F7" s="196"/>
      <c r="G7" s="196"/>
      <c r="H7" s="196"/>
      <c r="I7" s="213"/>
    </row>
    <row r="8" spans="1:9" ht="12.75">
      <c r="A8" s="210" t="s">
        <v>4</v>
      </c>
      <c r="B8" s="211" t="s">
        <v>134</v>
      </c>
      <c r="C8" s="217">
        <f>+Vstup!E46</f>
        <v>0</v>
      </c>
      <c r="D8" s="196"/>
      <c r="E8" s="196"/>
      <c r="F8" s="196"/>
      <c r="G8" s="196"/>
      <c r="H8" s="196"/>
      <c r="I8" s="213"/>
    </row>
    <row r="9" spans="1:9" ht="12.75">
      <c r="A9" s="210"/>
      <c r="B9" s="218"/>
      <c r="C9" s="216"/>
      <c r="D9" s="196"/>
      <c r="E9" s="196"/>
      <c r="F9" s="196"/>
      <c r="G9" s="196"/>
      <c r="H9" s="196"/>
      <c r="I9" s="213"/>
    </row>
    <row r="10" spans="1:9" ht="41.25" customHeight="1">
      <c r="A10" s="210" t="s">
        <v>138</v>
      </c>
      <c r="B10" s="211" t="s">
        <v>134</v>
      </c>
      <c r="C10" s="214" t="str">
        <f>+Vstup!I4</f>
        <v>Rudy Cattrysse / Markéta Píšová (OBZ)</v>
      </c>
      <c r="D10" s="219" t="s">
        <v>139</v>
      </c>
      <c r="E10" s="220" t="s">
        <v>9</v>
      </c>
      <c r="F10" s="221"/>
      <c r="G10" s="222"/>
      <c r="H10" s="196"/>
      <c r="I10" s="213"/>
    </row>
    <row r="11" spans="1:9" ht="12.75">
      <c r="A11" s="210"/>
      <c r="B11" s="211"/>
      <c r="C11" s="214"/>
      <c r="D11" s="219"/>
      <c r="E11" s="223" t="s">
        <v>16</v>
      </c>
      <c r="F11" s="224"/>
      <c r="G11" s="225" t="b">
        <f>IF((C8="OBZ"),(Vstup!T2),IF((C8="OB1"),(Vstup!T20),IF((C8="OB2"),(Vstup!T38),IF((C8="OB3"),(Vstup!T56)))))</f>
        <v>0</v>
      </c>
      <c r="H11" s="226"/>
      <c r="I11" s="213"/>
    </row>
    <row r="12" spans="1:9" ht="12.75">
      <c r="A12" s="210" t="s">
        <v>140</v>
      </c>
      <c r="B12" s="211" t="s">
        <v>134</v>
      </c>
      <c r="C12" s="212" t="str">
        <f>+Vstup!I6</f>
        <v>Zuzana Coufalová / Hana Böhme (OBZ)</v>
      </c>
      <c r="D12" s="219"/>
      <c r="E12" s="223" t="s">
        <v>23</v>
      </c>
      <c r="F12" s="224"/>
      <c r="G12" s="225" t="b">
        <f>IF((C8="OBZ"),(Vstup!T3),IF((C8="OB1"),(Vstup!T21),IF((C8="OB2"),(Vstup!T39),IF((C8="OB3"),(Vstup!T57)))))</f>
        <v>0</v>
      </c>
      <c r="H12" s="196"/>
      <c r="I12" s="213"/>
    </row>
    <row r="13" spans="1:9" ht="12.75">
      <c r="A13" s="210"/>
      <c r="B13" s="211"/>
      <c r="C13" s="212"/>
      <c r="D13" s="157">
        <v>0</v>
      </c>
      <c r="E13" s="227" t="s">
        <v>30</v>
      </c>
      <c r="F13" s="228"/>
      <c r="G13" s="225" t="b">
        <f>IF((C8="OBZ"),(Vstup!T4),IF((C8="OB1"),(Vstup!T22),IF((C8="OB2"),(Vstup!T40),IF((C8="OB3"),(Vstup!T58)))))</f>
        <v>0</v>
      </c>
      <c r="H13" s="196"/>
      <c r="I13" s="213"/>
    </row>
    <row r="14" spans="1:9" ht="20.25" customHeight="1">
      <c r="A14" s="229"/>
      <c r="B14" s="230"/>
      <c r="C14" s="212"/>
      <c r="D14" s="231">
        <f>IF(D13="DISK","DISK",(+G26+D13))</f>
        <v>0</v>
      </c>
      <c r="E14" s="232" t="s">
        <v>34</v>
      </c>
      <c r="F14" s="233"/>
      <c r="G14" s="234" t="b">
        <f>IF((C8)="OBZ",(A15),IF((C8)="OB1",(A16),IF((C8)="OB2",(A17),IF((C8)="OB3",(A18)))))</f>
        <v>0</v>
      </c>
      <c r="H14" s="196"/>
      <c r="I14" s="213"/>
    </row>
    <row r="15" spans="1:9" ht="12.75">
      <c r="A15" s="235" t="str">
        <f>IF(D14="DISK","Diskvalifikace",IF(D14&gt;223.99,"Výborný",IF(D14&gt;195.99,"Velmi dobrý",IF(D14&gt;139.99,"Dobrý",IF(D14&lt;140,"Nehodnocen")))))</f>
        <v>Nehodnocen</v>
      </c>
      <c r="B15" s="236" t="s">
        <v>39</v>
      </c>
      <c r="C15" s="237" t="s">
        <v>40</v>
      </c>
      <c r="D15" s="237"/>
      <c r="E15" s="238" t="s">
        <v>41</v>
      </c>
      <c r="F15" s="239" t="s">
        <v>42</v>
      </c>
      <c r="G15" s="240" t="s">
        <v>43</v>
      </c>
      <c r="H15" s="196"/>
      <c r="I15" s="213"/>
    </row>
    <row r="16" spans="1:9" ht="14.25" customHeight="1">
      <c r="A16" s="235" t="str">
        <f>IF(D14="DISK","Diskvalifikace",IF(D14&gt;223.99,"Výborný",IF(D14&gt;195.99,"Velmi dobrý",IF(D14&gt;139.99,"Dobrý",IF(D14&lt;140,"Nehodnocen")))))</f>
        <v>Nehodnocen</v>
      </c>
      <c r="B16" s="241">
        <v>1</v>
      </c>
      <c r="C16" s="242" t="b">
        <f>IF((C8="OBZ"),(Vstup!P7),IF((C8="OB1"),(Vstup!P25),IF((C8="OB2"),(Vstup!P43),IF((C8="OB3"),(Vstup!P61)))))</f>
        <v>0</v>
      </c>
      <c r="D16" s="242"/>
      <c r="E16" s="183">
        <v>0</v>
      </c>
      <c r="F16" s="243" t="b">
        <f>IF((C8="OBZ"),(Vstup!S7),IF((C8="OB1"),(Vstup!S25),IF((C8="OB2"),(Vstup!S43),IF((C8="OB3"),(Vstup!S61)))))</f>
        <v>0</v>
      </c>
      <c r="G16" s="244">
        <f>E16*F16</f>
        <v>0</v>
      </c>
      <c r="H16" s="245">
        <f aca="true" t="shared" si="0" ref="H16:H25">IF(D16=0,E16*2,D16+E16)/2</f>
        <v>0</v>
      </c>
      <c r="I16" s="213"/>
    </row>
    <row r="17" spans="1:9" ht="14.25" customHeight="1">
      <c r="A17" s="235" t="str">
        <f>IF(D14="DISK","Diskvalifikace",IF(D14&gt;255.99,"Výborný",IF(D14&gt;224.99,"Velmi dobrý",IF(D14&gt;191.99,"Dobrý",IF(D14&lt;192,"Nehodnocen")))))</f>
        <v>Nehodnocen</v>
      </c>
      <c r="B17" s="246">
        <v>2</v>
      </c>
      <c r="C17" s="247" t="b">
        <f>IF((C8="OBZ"),(Vstup!P8),IF((C8="OB1"),(Vstup!P26),IF((C8="OB2"),(Vstup!P44),IF((C8="OB3"),(Vstup!P62)))))</f>
        <v>0</v>
      </c>
      <c r="D17" s="247"/>
      <c r="E17" s="267">
        <v>0</v>
      </c>
      <c r="F17" s="248" t="b">
        <f>IF((C8="OBZ"),(Vstup!S8),IF((C8="OB1"),(Vstup!S26),IF((C8="OB2"),(Vstup!S44),IF((C8="OB3"),(Vstup!S62)))))</f>
        <v>0</v>
      </c>
      <c r="G17" s="249">
        <f>E17*F17</f>
        <v>0</v>
      </c>
      <c r="H17" s="245">
        <f t="shared" si="0"/>
        <v>0</v>
      </c>
      <c r="I17" s="213"/>
    </row>
    <row r="18" spans="1:9" ht="14.25" customHeight="1">
      <c r="A18" s="235" t="str">
        <f>IF(D14="DISK","Diskvalifikace",IF(D14&gt;255.99,"Výborný",IF(D14&gt;224.99,"Velmi dobrý",IF(D14&gt;191.99,"Dobrý",IF(D14&lt;192,"Nehodnocen")))))</f>
        <v>Nehodnocen</v>
      </c>
      <c r="B18" s="246">
        <v>3</v>
      </c>
      <c r="C18" s="250" t="b">
        <f>IF((C8="OBZ"),(Vstup!P9),IF((C8="OB1"),(Vstup!P27),IF((C8="OB2"),(Vstup!P45),IF((C8="OB3"),(Vstup!P63)))))</f>
        <v>0</v>
      </c>
      <c r="D18" s="250"/>
      <c r="E18" s="268">
        <v>0</v>
      </c>
      <c r="F18" s="248" t="b">
        <f>IF((C8="OBZ"),(Vstup!S9),IF((C8="OB1"),(Vstup!S27),IF((C8="OB2"),(Vstup!S45),IF((C8="OB3"),(Vstup!S63)))))</f>
        <v>0</v>
      </c>
      <c r="G18" s="251">
        <f>E18*F18</f>
        <v>0</v>
      </c>
      <c r="H18" s="245">
        <f t="shared" si="0"/>
        <v>0</v>
      </c>
      <c r="I18" s="213"/>
    </row>
    <row r="19" spans="1:9" ht="14.25" customHeight="1">
      <c r="A19" s="252"/>
      <c r="B19" s="246">
        <v>4</v>
      </c>
      <c r="C19" s="250" t="b">
        <f>IF((C8="OBZ"),(Vstup!P10),IF((C8="OB1"),(Vstup!P28),IF((C8="OB2"),(Vstup!P46),IF((C8="OB3"),(Vstup!P64)))))</f>
        <v>0</v>
      </c>
      <c r="D19" s="250"/>
      <c r="E19" s="268">
        <v>0</v>
      </c>
      <c r="F19" s="248" t="b">
        <f>IF((C8="OBZ"),(Vstup!S10),IF((C8="OB1"),(Vstup!S28),IF((C8="OB2"),(Vstup!S46),IF((C8="OB3"),(Vstup!S64)))))</f>
        <v>0</v>
      </c>
      <c r="G19" s="251">
        <f aca="true" t="shared" si="1" ref="G19:G24">E19*F19</f>
        <v>0</v>
      </c>
      <c r="H19" s="245">
        <f t="shared" si="0"/>
        <v>0</v>
      </c>
      <c r="I19" s="213"/>
    </row>
    <row r="20" spans="1:9" ht="14.25" customHeight="1">
      <c r="A20" s="252"/>
      <c r="B20" s="246">
        <v>5</v>
      </c>
      <c r="C20" s="250" t="b">
        <f>IF((C8="OBZ"),(Vstup!P11),IF((C8="OB1"),(Vstup!P29),IF((C8="OB2"),(Vstup!P47),IF((C8="OB3"),(Vstup!P65)))))</f>
        <v>0</v>
      </c>
      <c r="D20" s="250"/>
      <c r="E20" s="268">
        <v>0</v>
      </c>
      <c r="F20" s="248" t="b">
        <f>IF((C8="OBZ"),(Vstup!S11),IF((C8="OB1"),(Vstup!S29),IF((C8="OB2"),(Vstup!S47),IF((C8="OB3"),(Vstup!S65)))))</f>
        <v>0</v>
      </c>
      <c r="G20" s="251">
        <f t="shared" si="1"/>
        <v>0</v>
      </c>
      <c r="H20" s="245">
        <f t="shared" si="0"/>
        <v>0</v>
      </c>
      <c r="I20" s="213"/>
    </row>
    <row r="21" spans="1:9" ht="14.25" customHeight="1">
      <c r="A21" s="252"/>
      <c r="B21" s="246">
        <v>6</v>
      </c>
      <c r="C21" s="250" t="b">
        <f>IF((C8="OBZ"),(Vstup!P12),IF((C8="OB1"),(Vstup!P30),IF((C8="OB2"),(Vstup!P48),IF((C8="OB3"),(Vstup!P66)))))</f>
        <v>0</v>
      </c>
      <c r="D21" s="250"/>
      <c r="E21" s="268">
        <v>0</v>
      </c>
      <c r="F21" s="248" t="b">
        <f>IF((C8="OBZ"),(Vstup!S12),IF((C8="OB1"),(Vstup!S30),IF((C8="OB2"),(Vstup!S48),IF((C8="OB3"),(Vstup!S66)))))</f>
        <v>0</v>
      </c>
      <c r="G21" s="251">
        <f t="shared" si="1"/>
        <v>0</v>
      </c>
      <c r="H21" s="245">
        <f t="shared" si="0"/>
        <v>0</v>
      </c>
      <c r="I21" s="213"/>
    </row>
    <row r="22" spans="1:9" ht="14.25" customHeight="1">
      <c r="A22" s="252"/>
      <c r="B22" s="246">
        <v>7</v>
      </c>
      <c r="C22" s="250" t="b">
        <f>IF((C8="OBZ"),(Vstup!P13),IF((C8="OB1"),(Vstup!P31),IF((C8="OB2"),(Vstup!P49),IF((C8="OB3"),(Vstup!P67)))))</f>
        <v>0</v>
      </c>
      <c r="D22" s="250"/>
      <c r="E22" s="268">
        <v>0</v>
      </c>
      <c r="F22" s="248" t="b">
        <f>IF((C8="OBZ"),(Vstup!S13),IF((C8="OB1"),(Vstup!S31),IF((C8="OB2"),(Vstup!S49),IF((C8="OB3"),(Vstup!S67)))))</f>
        <v>0</v>
      </c>
      <c r="G22" s="251">
        <f t="shared" si="1"/>
        <v>0</v>
      </c>
      <c r="H22" s="245">
        <f t="shared" si="0"/>
        <v>0</v>
      </c>
      <c r="I22" s="213"/>
    </row>
    <row r="23" spans="1:9" ht="14.25" customHeight="1">
      <c r="A23" s="252"/>
      <c r="B23" s="246">
        <v>8</v>
      </c>
      <c r="C23" s="250" t="b">
        <f>IF((C8="OBZ"),(Vstup!P14),IF((C8="OB1"),(Vstup!P32),IF((C8="OB2"),(Vstup!P50),IF((C8="OB3"),(Vstup!P68)))))</f>
        <v>0</v>
      </c>
      <c r="D23" s="250"/>
      <c r="E23" s="268">
        <v>0</v>
      </c>
      <c r="F23" s="248" t="b">
        <f>IF((C8="OBZ"),(Vstup!S14),IF((C8="OB1"),(Vstup!S32),IF((C8="OB2"),(Vstup!S50),IF((C8="OB3"),(Vstup!S68)))))</f>
        <v>0</v>
      </c>
      <c r="G23" s="251">
        <f t="shared" si="1"/>
        <v>0</v>
      </c>
      <c r="H23" s="245">
        <f t="shared" si="0"/>
        <v>0</v>
      </c>
      <c r="I23" s="213"/>
    </row>
    <row r="24" spans="1:9" ht="14.25" customHeight="1">
      <c r="A24" s="252"/>
      <c r="B24" s="246">
        <v>9</v>
      </c>
      <c r="C24" s="250" t="b">
        <f>IF((C8="OBZ"),(Vstup!P15),IF((C8="OB1"),(Vstup!P33),IF((C8="OB2"),(Vstup!P51),IF((C8="OB3"),(Vstup!P69)))))</f>
        <v>0</v>
      </c>
      <c r="D24" s="250"/>
      <c r="E24" s="268">
        <v>0</v>
      </c>
      <c r="F24" s="248" t="b">
        <f>IF((C8="OBZ"),(Vstup!S15),IF((C8="OB1"),(Vstup!S33),IF((C8="OB2"),(Vstup!S51),IF((C8="OB3"),(Vstup!S69)))))</f>
        <v>0</v>
      </c>
      <c r="G24" s="251">
        <f t="shared" si="1"/>
        <v>0</v>
      </c>
      <c r="H24" s="245">
        <f t="shared" si="0"/>
        <v>0</v>
      </c>
      <c r="I24" s="213"/>
    </row>
    <row r="25" spans="1:9" ht="14.25" customHeight="1">
      <c r="A25" s="252"/>
      <c r="B25" s="253">
        <v>10</v>
      </c>
      <c r="C25" s="254" t="b">
        <f>IF((C8="OBZ"),(Vstup!P16),IF((C8="OB1"),(Vstup!P34),IF((C8="OB2"),(Vstup!P52),IF((C8="OB3"),(Vstup!P70)))))</f>
        <v>0</v>
      </c>
      <c r="D25" s="254"/>
      <c r="E25" s="269">
        <v>0</v>
      </c>
      <c r="F25" s="255" t="b">
        <f>IF((C8="OBZ"),(Vstup!S16),IF((C8="OB1"),(Vstup!S34),IF((C8="OB2"),(Vstup!S52),IF((C8="OB3"),(Vstup!S70)))))</f>
        <v>0</v>
      </c>
      <c r="G25" s="256">
        <f>E25*F25</f>
        <v>0</v>
      </c>
      <c r="H25" s="245">
        <f t="shared" si="0"/>
        <v>0</v>
      </c>
      <c r="I25" s="213"/>
    </row>
    <row r="26" spans="1:9" ht="12.75">
      <c r="A26" s="252"/>
      <c r="B26" s="257"/>
      <c r="C26" s="258" t="s">
        <v>82</v>
      </c>
      <c r="D26" s="258"/>
      <c r="E26" s="258"/>
      <c r="F26" s="258"/>
      <c r="G26" s="259">
        <f>SUM(G16:G25)</f>
        <v>0</v>
      </c>
      <c r="H26" s="260"/>
      <c r="I26" s="213"/>
    </row>
    <row r="27" spans="1:9" ht="12.75">
      <c r="A27" s="261"/>
      <c r="B27" s="262"/>
      <c r="C27" s="263"/>
      <c r="D27" s="263"/>
      <c r="E27" s="263"/>
      <c r="F27" s="263"/>
      <c r="G27" s="264"/>
      <c r="H27" s="265"/>
      <c r="I27" s="266"/>
    </row>
    <row r="28" spans="1:9" ht="12.75">
      <c r="A28" s="196"/>
      <c r="B28" s="197"/>
      <c r="C28" s="198"/>
      <c r="D28" s="198"/>
      <c r="E28" s="198"/>
      <c r="F28" s="198"/>
      <c r="G28" s="199"/>
      <c r="H28" s="196"/>
      <c r="I28" s="196"/>
    </row>
    <row r="29" spans="1:9" ht="12.75">
      <c r="A29" s="196"/>
      <c r="B29" s="197"/>
      <c r="C29" s="198"/>
      <c r="D29" s="198"/>
      <c r="E29" s="198"/>
      <c r="F29" s="198"/>
      <c r="G29" s="199"/>
      <c r="H29" s="196"/>
      <c r="I29" s="196"/>
    </row>
    <row r="30" spans="1:9" ht="12.75">
      <c r="A30" s="196"/>
      <c r="B30" s="197"/>
      <c r="C30" s="198"/>
      <c r="D30" s="198"/>
      <c r="E30" s="198"/>
      <c r="F30" s="198"/>
      <c r="G30" s="199"/>
      <c r="H30" s="196"/>
      <c r="I30" s="196"/>
    </row>
    <row r="31" spans="1:9" ht="12.75">
      <c r="A31" s="196"/>
      <c r="B31" s="197"/>
      <c r="C31" s="198"/>
      <c r="D31" s="198"/>
      <c r="E31" s="198"/>
      <c r="F31" s="198"/>
      <c r="G31" s="199"/>
      <c r="H31" s="196"/>
      <c r="I31" s="196"/>
    </row>
    <row r="32" spans="1:5" ht="12.75">
      <c r="A32" s="200" t="s">
        <v>141</v>
      </c>
      <c r="B32" s="201"/>
      <c r="C32" s="201"/>
      <c r="D32" s="201"/>
      <c r="E32" s="202"/>
    </row>
    <row r="35" spans="1:3" ht="12.75">
      <c r="A35" s="203" t="s">
        <v>142</v>
      </c>
      <c r="B35" s="204"/>
      <c r="C35" s="204"/>
    </row>
  </sheetData>
  <sheetProtection sheet="1"/>
  <mergeCells count="12">
    <mergeCell ref="D10:D12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</mergeCells>
  <printOptions/>
  <pageMargins left="0.7875" right="0.7875" top="0.9847222222222223" bottom="0.9840277777777777" header="0.49236111111111114" footer="0.5118055555555555"/>
  <pageSetup horizontalDpi="300" verticalDpi="300" orientation="landscape" paperSize="9"/>
  <headerFooter alignWithMargins="0">
    <oddHeader>&amp;C&amp;18Výsledkový list OBEDIENCE CZ</oddHeader>
  </headerFooter>
  <drawing r:id="rId1"/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indexed="45"/>
  </sheetPr>
  <dimension ref="A1:I35"/>
  <sheetViews>
    <sheetView showGridLines="0" workbookViewId="0" topLeftCell="A1">
      <selection activeCell="E16" sqref="E16"/>
    </sheetView>
  </sheetViews>
  <sheetFormatPr defaultColWidth="9.140625" defaultRowHeight="12.75"/>
  <cols>
    <col min="1" max="1" width="28.7109375" style="121" customWidth="1"/>
    <col min="2" max="2" width="6.00390625" style="121" customWidth="1"/>
    <col min="3" max="3" width="39.7109375" style="121" customWidth="1"/>
    <col min="4" max="4" width="15.7109375" style="121" customWidth="1"/>
    <col min="5" max="5" width="13.8515625" style="121" customWidth="1"/>
    <col min="6" max="6" width="6.421875" style="121" customWidth="1"/>
    <col min="7" max="7" width="16.421875" style="121" customWidth="1"/>
    <col min="8" max="8" width="0" style="121" hidden="1" customWidth="1"/>
    <col min="9" max="16384" width="9.140625" style="121" customWidth="1"/>
  </cols>
  <sheetData>
    <row r="1" spans="1:9" ht="12.75">
      <c r="A1" s="205" t="s">
        <v>133</v>
      </c>
      <c r="B1" s="206" t="s">
        <v>134</v>
      </c>
      <c r="C1" s="207" t="str">
        <f>+Vstup!I1</f>
        <v>Klub Obedience CZ</v>
      </c>
      <c r="D1" s="208"/>
      <c r="E1" s="208"/>
      <c r="F1" s="208"/>
      <c r="G1" s="208"/>
      <c r="H1" s="208"/>
      <c r="I1" s="209"/>
    </row>
    <row r="2" spans="1:9" ht="12.75">
      <c r="A2" s="210" t="s">
        <v>135</v>
      </c>
      <c r="B2" s="211" t="s">
        <v>134</v>
      </c>
      <c r="C2" s="212" t="str">
        <f>+Vstup!I2</f>
        <v>5.MR BO a AO</v>
      </c>
      <c r="D2" s="196"/>
      <c r="E2" s="196"/>
      <c r="F2" s="196"/>
      <c r="G2" s="196"/>
      <c r="H2" s="196"/>
      <c r="I2" s="213"/>
    </row>
    <row r="3" spans="1:9" ht="12.75">
      <c r="A3" s="210" t="s">
        <v>136</v>
      </c>
      <c r="B3" s="211" t="s">
        <v>134</v>
      </c>
      <c r="C3" s="214" t="str">
        <f>+Vstup!I3</f>
        <v>13.09.2014</v>
      </c>
      <c r="D3" s="196"/>
      <c r="E3" s="196"/>
      <c r="F3" s="196"/>
      <c r="G3" s="196"/>
      <c r="H3" s="196"/>
      <c r="I3" s="213"/>
    </row>
    <row r="4" spans="1:9" ht="12.75">
      <c r="A4" s="215"/>
      <c r="B4" s="211"/>
      <c r="C4" s="216"/>
      <c r="D4" s="196"/>
      <c r="E4" s="196"/>
      <c r="F4" s="196"/>
      <c r="G4" s="196"/>
      <c r="H4" s="196"/>
      <c r="I4" s="213"/>
    </row>
    <row r="5" spans="1:9" ht="12.75">
      <c r="A5" s="210" t="s">
        <v>137</v>
      </c>
      <c r="B5" s="211" t="s">
        <v>134</v>
      </c>
      <c r="C5" s="217">
        <f>+Vstup!B47</f>
        <v>0</v>
      </c>
      <c r="D5" s="196"/>
      <c r="E5" s="196"/>
      <c r="F5" s="196"/>
      <c r="G5" s="196"/>
      <c r="H5" s="196"/>
      <c r="I5" s="213"/>
    </row>
    <row r="6" spans="1:9" ht="12.75">
      <c r="A6" s="210" t="s">
        <v>2</v>
      </c>
      <c r="B6" s="211" t="s">
        <v>134</v>
      </c>
      <c r="C6" s="217">
        <f>+Vstup!C47</f>
        <v>0</v>
      </c>
      <c r="D6" s="196"/>
      <c r="E6" s="196"/>
      <c r="F6" s="196"/>
      <c r="G6" s="196"/>
      <c r="H6" s="196"/>
      <c r="I6" s="213"/>
    </row>
    <row r="7" spans="1:9" ht="12.75">
      <c r="A7" s="210" t="s">
        <v>3</v>
      </c>
      <c r="B7" s="211" t="s">
        <v>134</v>
      </c>
      <c r="C7" s="217">
        <f>+Vstup!D47</f>
        <v>0</v>
      </c>
      <c r="D7" s="196"/>
      <c r="E7" s="196"/>
      <c r="F7" s="196"/>
      <c r="G7" s="196"/>
      <c r="H7" s="196"/>
      <c r="I7" s="213"/>
    </row>
    <row r="8" spans="1:9" ht="12.75">
      <c r="A8" s="210" t="s">
        <v>4</v>
      </c>
      <c r="B8" s="211" t="s">
        <v>134</v>
      </c>
      <c r="C8" s="217">
        <f>+Vstup!E47</f>
        <v>0</v>
      </c>
      <c r="D8" s="196"/>
      <c r="E8" s="196"/>
      <c r="F8" s="196"/>
      <c r="G8" s="196"/>
      <c r="H8" s="196"/>
      <c r="I8" s="213"/>
    </row>
    <row r="9" spans="1:9" ht="12.75">
      <c r="A9" s="210"/>
      <c r="B9" s="218"/>
      <c r="C9" s="216"/>
      <c r="D9" s="196"/>
      <c r="E9" s="196"/>
      <c r="F9" s="196"/>
      <c r="G9" s="196"/>
      <c r="H9" s="196"/>
      <c r="I9" s="213"/>
    </row>
    <row r="10" spans="1:9" ht="41.25" customHeight="1">
      <c r="A10" s="210" t="s">
        <v>138</v>
      </c>
      <c r="B10" s="211" t="s">
        <v>134</v>
      </c>
      <c r="C10" s="214" t="str">
        <f>+Vstup!I4</f>
        <v>Rudy Cattrysse / Markéta Píšová (OBZ)</v>
      </c>
      <c r="D10" s="219" t="s">
        <v>139</v>
      </c>
      <c r="E10" s="220" t="s">
        <v>9</v>
      </c>
      <c r="F10" s="221"/>
      <c r="G10" s="222"/>
      <c r="H10" s="196"/>
      <c r="I10" s="213"/>
    </row>
    <row r="11" spans="1:9" ht="12.75">
      <c r="A11" s="210"/>
      <c r="B11" s="211"/>
      <c r="C11" s="214"/>
      <c r="D11" s="219"/>
      <c r="E11" s="223" t="s">
        <v>16</v>
      </c>
      <c r="F11" s="224"/>
      <c r="G11" s="225" t="b">
        <f>IF((C8="OBZ"),(Vstup!T2),IF((C8="OB1"),(Vstup!T20),IF((C8="OB2"),(Vstup!T38),IF((C8="OB3"),(Vstup!T56)))))</f>
        <v>0</v>
      </c>
      <c r="H11" s="226"/>
      <c r="I11" s="213"/>
    </row>
    <row r="12" spans="1:9" ht="12.75">
      <c r="A12" s="210" t="s">
        <v>140</v>
      </c>
      <c r="B12" s="211" t="s">
        <v>134</v>
      </c>
      <c r="C12" s="212" t="str">
        <f>+Vstup!I6</f>
        <v>Zuzana Coufalová / Hana Böhme (OBZ)</v>
      </c>
      <c r="D12" s="219"/>
      <c r="E12" s="223" t="s">
        <v>23</v>
      </c>
      <c r="F12" s="224"/>
      <c r="G12" s="225" t="b">
        <f>IF((C8="OBZ"),(Vstup!T3),IF((C8="OB1"),(Vstup!T21),IF((C8="OB2"),(Vstup!T39),IF((C8="OB3"),(Vstup!T57)))))</f>
        <v>0</v>
      </c>
      <c r="H12" s="196"/>
      <c r="I12" s="213"/>
    </row>
    <row r="13" spans="1:9" ht="12.75">
      <c r="A13" s="210"/>
      <c r="B13" s="211"/>
      <c r="C13" s="212"/>
      <c r="D13" s="157">
        <v>0</v>
      </c>
      <c r="E13" s="227" t="s">
        <v>30</v>
      </c>
      <c r="F13" s="228"/>
      <c r="G13" s="225" t="b">
        <f>IF((C8="OBZ"),(Vstup!T4),IF((C8="OB1"),(Vstup!T22),IF((C8="OB2"),(Vstup!T40),IF((C8="OB3"),(Vstup!T58)))))</f>
        <v>0</v>
      </c>
      <c r="H13" s="196"/>
      <c r="I13" s="213"/>
    </row>
    <row r="14" spans="1:9" ht="20.25" customHeight="1">
      <c r="A14" s="229"/>
      <c r="B14" s="230"/>
      <c r="C14" s="212"/>
      <c r="D14" s="231">
        <f>IF(D13="DISK","DISK",(+G26+D13))</f>
        <v>0</v>
      </c>
      <c r="E14" s="232" t="s">
        <v>34</v>
      </c>
      <c r="F14" s="233"/>
      <c r="G14" s="234" t="b">
        <f>IF((C8)="OBZ",(A15),IF((C8)="OB1",(A16),IF((C8)="OB2",(A17),IF((C8)="OB3",(A18)))))</f>
        <v>0</v>
      </c>
      <c r="H14" s="196"/>
      <c r="I14" s="213"/>
    </row>
    <row r="15" spans="1:9" ht="12.75">
      <c r="A15" s="235" t="str">
        <f>IF(D14="DISK","Diskvalifikace",IF(D14&gt;223.99,"Výborný",IF(D14&gt;195.99,"Velmi dobrý",IF(D14&gt;139.99,"Dobrý",IF(D14&lt;140,"Nehodnocen")))))</f>
        <v>Nehodnocen</v>
      </c>
      <c r="B15" s="236" t="s">
        <v>39</v>
      </c>
      <c r="C15" s="237" t="s">
        <v>40</v>
      </c>
      <c r="D15" s="237"/>
      <c r="E15" s="238" t="s">
        <v>41</v>
      </c>
      <c r="F15" s="239" t="s">
        <v>42</v>
      </c>
      <c r="G15" s="240" t="s">
        <v>43</v>
      </c>
      <c r="H15" s="196"/>
      <c r="I15" s="213"/>
    </row>
    <row r="16" spans="1:9" ht="14.25" customHeight="1">
      <c r="A16" s="235" t="str">
        <f>IF(D14="DISK","Diskvalifikace",IF(D14&gt;223.99,"Výborný",IF(D14&gt;195.99,"Velmi dobrý",IF(D14&gt;139.99,"Dobrý",IF(D14&lt;140,"Nehodnocen")))))</f>
        <v>Nehodnocen</v>
      </c>
      <c r="B16" s="241">
        <v>1</v>
      </c>
      <c r="C16" s="242" t="b">
        <f>IF((C8="OBZ"),(Vstup!P7),IF((C8="OB1"),(Vstup!P25),IF((C8="OB2"),(Vstup!P43),IF((C8="OB3"),(Vstup!P61)))))</f>
        <v>0</v>
      </c>
      <c r="D16" s="242"/>
      <c r="E16" s="183">
        <v>0</v>
      </c>
      <c r="F16" s="243" t="b">
        <f>IF((C8="OBZ"),(Vstup!S7),IF((C8="OB1"),(Vstup!S25),IF((C8="OB2"),(Vstup!S43),IF((C8="OB3"),(Vstup!S61)))))</f>
        <v>0</v>
      </c>
      <c r="G16" s="244">
        <f>E16*F16</f>
        <v>0</v>
      </c>
      <c r="H16" s="245">
        <f aca="true" t="shared" si="0" ref="H16:H25">IF(D16=0,E16*2,D16+E16)/2</f>
        <v>0</v>
      </c>
      <c r="I16" s="213"/>
    </row>
    <row r="17" spans="1:9" ht="14.25" customHeight="1">
      <c r="A17" s="235" t="str">
        <f>IF(D14="DISK","Diskvalifikace",IF(D14&gt;255.99,"Výborný",IF(D14&gt;224.99,"Velmi dobrý",IF(D14&gt;191.99,"Dobrý",IF(D14&lt;192,"Nehodnocen")))))</f>
        <v>Nehodnocen</v>
      </c>
      <c r="B17" s="246">
        <v>2</v>
      </c>
      <c r="C17" s="247" t="b">
        <f>IF((C8="OBZ"),(Vstup!P8),IF((C8="OB1"),(Vstup!P26),IF((C8="OB2"),(Vstup!P44),IF((C8="OB3"),(Vstup!P62)))))</f>
        <v>0</v>
      </c>
      <c r="D17" s="247"/>
      <c r="E17" s="267">
        <v>0</v>
      </c>
      <c r="F17" s="248" t="b">
        <f>IF((C8="OBZ"),(Vstup!S8),IF((C8="OB1"),(Vstup!S26),IF((C8="OB2"),(Vstup!S44),IF((C8="OB3"),(Vstup!S62)))))</f>
        <v>0</v>
      </c>
      <c r="G17" s="249">
        <f>E17*F17</f>
        <v>0</v>
      </c>
      <c r="H17" s="245">
        <f t="shared" si="0"/>
        <v>0</v>
      </c>
      <c r="I17" s="213"/>
    </row>
    <row r="18" spans="1:9" ht="14.25" customHeight="1">
      <c r="A18" s="235" t="str">
        <f>IF(D14="DISK","Diskvalifikace",IF(D14&gt;255.99,"Výborný",IF(D14&gt;224.99,"Velmi dobrý",IF(D14&gt;191.99,"Dobrý",IF(D14&lt;192,"Nehodnocen")))))</f>
        <v>Nehodnocen</v>
      </c>
      <c r="B18" s="246">
        <v>3</v>
      </c>
      <c r="C18" s="250" t="b">
        <f>IF((C8="OBZ"),(Vstup!P9),IF((C8="OB1"),(Vstup!P27),IF((C8="OB2"),(Vstup!P45),IF((C8="OB3"),(Vstup!P63)))))</f>
        <v>0</v>
      </c>
      <c r="D18" s="250"/>
      <c r="E18" s="268">
        <v>0</v>
      </c>
      <c r="F18" s="248" t="b">
        <f>IF((C8="OBZ"),(Vstup!S9),IF((C8="OB1"),(Vstup!S27),IF((C8="OB2"),(Vstup!S45),IF((C8="OB3"),(Vstup!S63)))))</f>
        <v>0</v>
      </c>
      <c r="G18" s="251">
        <f>E18*F18</f>
        <v>0</v>
      </c>
      <c r="H18" s="245">
        <f t="shared" si="0"/>
        <v>0</v>
      </c>
      <c r="I18" s="213"/>
    </row>
    <row r="19" spans="1:9" ht="14.25" customHeight="1">
      <c r="A19" s="252"/>
      <c r="B19" s="246">
        <v>4</v>
      </c>
      <c r="C19" s="250" t="b">
        <f>IF((C8="OBZ"),(Vstup!P10),IF((C8="OB1"),(Vstup!P28),IF((C8="OB2"),(Vstup!P46),IF((C8="OB3"),(Vstup!P64)))))</f>
        <v>0</v>
      </c>
      <c r="D19" s="250"/>
      <c r="E19" s="268">
        <v>0</v>
      </c>
      <c r="F19" s="248" t="b">
        <f>IF((C8="OBZ"),(Vstup!S10),IF((C8="OB1"),(Vstup!S28),IF((C8="OB2"),(Vstup!S46),IF((C8="OB3"),(Vstup!S64)))))</f>
        <v>0</v>
      </c>
      <c r="G19" s="251">
        <f aca="true" t="shared" si="1" ref="G19:G24">E19*F19</f>
        <v>0</v>
      </c>
      <c r="H19" s="245">
        <f t="shared" si="0"/>
        <v>0</v>
      </c>
      <c r="I19" s="213"/>
    </row>
    <row r="20" spans="1:9" ht="14.25" customHeight="1">
      <c r="A20" s="252"/>
      <c r="B20" s="246">
        <v>5</v>
      </c>
      <c r="C20" s="250" t="b">
        <f>IF((C8="OBZ"),(Vstup!P11),IF((C8="OB1"),(Vstup!P29),IF((C8="OB2"),(Vstup!P47),IF((C8="OB3"),(Vstup!P65)))))</f>
        <v>0</v>
      </c>
      <c r="D20" s="250"/>
      <c r="E20" s="268">
        <v>0</v>
      </c>
      <c r="F20" s="248" t="b">
        <f>IF((C8="OBZ"),(Vstup!S11),IF((C8="OB1"),(Vstup!S29),IF((C8="OB2"),(Vstup!S47),IF((C8="OB3"),(Vstup!S65)))))</f>
        <v>0</v>
      </c>
      <c r="G20" s="251">
        <f t="shared" si="1"/>
        <v>0</v>
      </c>
      <c r="H20" s="245">
        <f t="shared" si="0"/>
        <v>0</v>
      </c>
      <c r="I20" s="213"/>
    </row>
    <row r="21" spans="1:9" ht="14.25" customHeight="1">
      <c r="A21" s="252"/>
      <c r="B21" s="246">
        <v>6</v>
      </c>
      <c r="C21" s="250" t="b">
        <f>IF((C8="OBZ"),(Vstup!P12),IF((C8="OB1"),(Vstup!P30),IF((C8="OB2"),(Vstup!P48),IF((C8="OB3"),(Vstup!P66)))))</f>
        <v>0</v>
      </c>
      <c r="D21" s="250"/>
      <c r="E21" s="268">
        <v>0</v>
      </c>
      <c r="F21" s="248" t="b">
        <f>IF((C8="OBZ"),(Vstup!S12),IF((C8="OB1"),(Vstup!S30),IF((C8="OB2"),(Vstup!S48),IF((C8="OB3"),(Vstup!S66)))))</f>
        <v>0</v>
      </c>
      <c r="G21" s="251">
        <f t="shared" si="1"/>
        <v>0</v>
      </c>
      <c r="H21" s="245">
        <f t="shared" si="0"/>
        <v>0</v>
      </c>
      <c r="I21" s="213"/>
    </row>
    <row r="22" spans="1:9" ht="14.25" customHeight="1">
      <c r="A22" s="252"/>
      <c r="B22" s="246">
        <v>7</v>
      </c>
      <c r="C22" s="250" t="b">
        <f>IF((C8="OBZ"),(Vstup!P13),IF((C8="OB1"),(Vstup!P31),IF((C8="OB2"),(Vstup!P49),IF((C8="OB3"),(Vstup!P67)))))</f>
        <v>0</v>
      </c>
      <c r="D22" s="250"/>
      <c r="E22" s="268">
        <v>0</v>
      </c>
      <c r="F22" s="248" t="b">
        <f>IF((C8="OBZ"),(Vstup!S13),IF((C8="OB1"),(Vstup!S31),IF((C8="OB2"),(Vstup!S49),IF((C8="OB3"),(Vstup!S67)))))</f>
        <v>0</v>
      </c>
      <c r="G22" s="251">
        <f t="shared" si="1"/>
        <v>0</v>
      </c>
      <c r="H22" s="245">
        <f t="shared" si="0"/>
        <v>0</v>
      </c>
      <c r="I22" s="213"/>
    </row>
    <row r="23" spans="1:9" ht="14.25" customHeight="1">
      <c r="A23" s="252"/>
      <c r="B23" s="246">
        <v>8</v>
      </c>
      <c r="C23" s="250" t="b">
        <f>IF((C8="OBZ"),(Vstup!P14),IF((C8="OB1"),(Vstup!P32),IF((C8="OB2"),(Vstup!P50),IF((C8="OB3"),(Vstup!P68)))))</f>
        <v>0</v>
      </c>
      <c r="D23" s="250"/>
      <c r="E23" s="268">
        <v>0</v>
      </c>
      <c r="F23" s="248" t="b">
        <f>IF((C8="OBZ"),(Vstup!S14),IF((C8="OB1"),(Vstup!S32),IF((C8="OB2"),(Vstup!S50),IF((C8="OB3"),(Vstup!S68)))))</f>
        <v>0</v>
      </c>
      <c r="G23" s="251">
        <f t="shared" si="1"/>
        <v>0</v>
      </c>
      <c r="H23" s="245">
        <f t="shared" si="0"/>
        <v>0</v>
      </c>
      <c r="I23" s="213"/>
    </row>
    <row r="24" spans="1:9" ht="14.25" customHeight="1">
      <c r="A24" s="252"/>
      <c r="B24" s="246">
        <v>9</v>
      </c>
      <c r="C24" s="250" t="b">
        <f>IF((C8="OBZ"),(Vstup!P15),IF((C8="OB1"),(Vstup!P33),IF((C8="OB2"),(Vstup!P51),IF((C8="OB3"),(Vstup!P69)))))</f>
        <v>0</v>
      </c>
      <c r="D24" s="250"/>
      <c r="E24" s="268">
        <v>0</v>
      </c>
      <c r="F24" s="248" t="b">
        <f>IF((C8="OBZ"),(Vstup!S15),IF((C8="OB1"),(Vstup!S33),IF((C8="OB2"),(Vstup!S51),IF((C8="OB3"),(Vstup!S69)))))</f>
        <v>0</v>
      </c>
      <c r="G24" s="251">
        <f t="shared" si="1"/>
        <v>0</v>
      </c>
      <c r="H24" s="245">
        <f t="shared" si="0"/>
        <v>0</v>
      </c>
      <c r="I24" s="213"/>
    </row>
    <row r="25" spans="1:9" ht="14.25" customHeight="1">
      <c r="A25" s="252"/>
      <c r="B25" s="253">
        <v>10</v>
      </c>
      <c r="C25" s="254" t="b">
        <f>IF((C8="OBZ"),(Vstup!P16),IF((C8="OB1"),(Vstup!P34),IF((C8="OB2"),(Vstup!P52),IF((C8="OB3"),(Vstup!P70)))))</f>
        <v>0</v>
      </c>
      <c r="D25" s="254"/>
      <c r="E25" s="269">
        <v>0</v>
      </c>
      <c r="F25" s="255" t="b">
        <f>IF((C8="OBZ"),(Vstup!S16),IF((C8="OB1"),(Vstup!S34),IF((C8="OB2"),(Vstup!S52),IF((C8="OB3"),(Vstup!S70)))))</f>
        <v>0</v>
      </c>
      <c r="G25" s="256">
        <f>E25*F25</f>
        <v>0</v>
      </c>
      <c r="H25" s="245">
        <f t="shared" si="0"/>
        <v>0</v>
      </c>
      <c r="I25" s="213"/>
    </row>
    <row r="26" spans="1:9" ht="12.75">
      <c r="A26" s="252"/>
      <c r="B26" s="257"/>
      <c r="C26" s="258" t="s">
        <v>82</v>
      </c>
      <c r="D26" s="258"/>
      <c r="E26" s="258"/>
      <c r="F26" s="258"/>
      <c r="G26" s="259">
        <f>SUM(G16:G25)</f>
        <v>0</v>
      </c>
      <c r="H26" s="260"/>
      <c r="I26" s="213"/>
    </row>
    <row r="27" spans="1:9" ht="12.75">
      <c r="A27" s="261"/>
      <c r="B27" s="262"/>
      <c r="C27" s="263"/>
      <c r="D27" s="263"/>
      <c r="E27" s="263"/>
      <c r="F27" s="263"/>
      <c r="G27" s="264"/>
      <c r="H27" s="265"/>
      <c r="I27" s="266"/>
    </row>
    <row r="28" spans="1:9" ht="12.75">
      <c r="A28" s="196"/>
      <c r="B28" s="197"/>
      <c r="C28" s="198"/>
      <c r="D28" s="198"/>
      <c r="E28" s="198"/>
      <c r="F28" s="198"/>
      <c r="G28" s="199"/>
      <c r="H28" s="196"/>
      <c r="I28" s="196"/>
    </row>
    <row r="29" spans="1:9" ht="12.75">
      <c r="A29" s="196"/>
      <c r="B29" s="197"/>
      <c r="C29" s="198"/>
      <c r="D29" s="198"/>
      <c r="E29" s="198"/>
      <c r="F29" s="198"/>
      <c r="G29" s="199"/>
      <c r="H29" s="196"/>
      <c r="I29" s="196"/>
    </row>
    <row r="30" spans="1:9" ht="12.75">
      <c r="A30" s="196"/>
      <c r="B30" s="197"/>
      <c r="C30" s="198"/>
      <c r="D30" s="198"/>
      <c r="E30" s="198"/>
      <c r="F30" s="198"/>
      <c r="G30" s="199"/>
      <c r="H30" s="196"/>
      <c r="I30" s="196"/>
    </row>
    <row r="31" spans="1:9" ht="12.75">
      <c r="A31" s="196"/>
      <c r="B31" s="197"/>
      <c r="C31" s="198"/>
      <c r="D31" s="198"/>
      <c r="E31" s="198"/>
      <c r="F31" s="198"/>
      <c r="G31" s="199"/>
      <c r="H31" s="196"/>
      <c r="I31" s="196"/>
    </row>
    <row r="32" spans="1:5" ht="12.75">
      <c r="A32" s="200" t="s">
        <v>141</v>
      </c>
      <c r="B32" s="201"/>
      <c r="C32" s="201"/>
      <c r="D32" s="201"/>
      <c r="E32" s="202"/>
    </row>
    <row r="35" spans="1:3" ht="12.75">
      <c r="A35" s="203" t="s">
        <v>142</v>
      </c>
      <c r="B35" s="204"/>
      <c r="C35" s="204"/>
    </row>
  </sheetData>
  <sheetProtection sheet="1"/>
  <mergeCells count="12">
    <mergeCell ref="D10:D12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</mergeCells>
  <printOptions/>
  <pageMargins left="0.7875" right="0.7875" top="0.9847222222222223" bottom="0.9840277777777777" header="0.49236111111111114" footer="0.5118055555555555"/>
  <pageSetup horizontalDpi="300" verticalDpi="300" orientation="landscape" paperSize="9"/>
  <headerFooter alignWithMargins="0">
    <oddHeader>&amp;C&amp;18Výsledkový list OBEDIENCE CZ</oddHeader>
  </headerFooter>
  <drawing r:id="rId1"/>
</worksheet>
</file>

<file path=xl/worksheets/sheet49.xml><?xml version="1.0" encoding="utf-8"?>
<worksheet xmlns="http://schemas.openxmlformats.org/spreadsheetml/2006/main" xmlns:r="http://schemas.openxmlformats.org/officeDocument/2006/relationships">
  <sheetPr>
    <tabColor indexed="45"/>
  </sheetPr>
  <dimension ref="A1:I35"/>
  <sheetViews>
    <sheetView showGridLines="0" workbookViewId="0" topLeftCell="A1">
      <selection activeCell="E16" sqref="E16"/>
    </sheetView>
  </sheetViews>
  <sheetFormatPr defaultColWidth="9.140625" defaultRowHeight="12.75"/>
  <cols>
    <col min="1" max="1" width="28.7109375" style="121" customWidth="1"/>
    <col min="2" max="2" width="6.00390625" style="121" customWidth="1"/>
    <col min="3" max="3" width="39.7109375" style="121" customWidth="1"/>
    <col min="4" max="4" width="15.7109375" style="121" customWidth="1"/>
    <col min="5" max="5" width="13.8515625" style="121" customWidth="1"/>
    <col min="6" max="6" width="6.421875" style="121" customWidth="1"/>
    <col min="7" max="7" width="16.421875" style="121" customWidth="1"/>
    <col min="8" max="8" width="0" style="121" hidden="1" customWidth="1"/>
    <col min="9" max="16384" width="9.140625" style="121" customWidth="1"/>
  </cols>
  <sheetData>
    <row r="1" spans="1:9" ht="12.75">
      <c r="A1" s="205" t="s">
        <v>133</v>
      </c>
      <c r="B1" s="206" t="s">
        <v>134</v>
      </c>
      <c r="C1" s="207" t="str">
        <f>+Vstup!I1</f>
        <v>Klub Obedience CZ</v>
      </c>
      <c r="D1" s="208"/>
      <c r="E1" s="208"/>
      <c r="F1" s="208"/>
      <c r="G1" s="208"/>
      <c r="H1" s="208"/>
      <c r="I1" s="209"/>
    </row>
    <row r="2" spans="1:9" ht="12.75">
      <c r="A2" s="210" t="s">
        <v>135</v>
      </c>
      <c r="B2" s="211" t="s">
        <v>134</v>
      </c>
      <c r="C2" s="212" t="str">
        <f>+Vstup!I2</f>
        <v>5.MR BO a AO</v>
      </c>
      <c r="D2" s="196"/>
      <c r="E2" s="196"/>
      <c r="F2" s="196"/>
      <c r="G2" s="196"/>
      <c r="H2" s="196"/>
      <c r="I2" s="213"/>
    </row>
    <row r="3" spans="1:9" ht="12.75">
      <c r="A3" s="210" t="s">
        <v>136</v>
      </c>
      <c r="B3" s="211" t="s">
        <v>134</v>
      </c>
      <c r="C3" s="214" t="str">
        <f>+Vstup!I3</f>
        <v>13.09.2014</v>
      </c>
      <c r="D3" s="196"/>
      <c r="E3" s="196"/>
      <c r="F3" s="196"/>
      <c r="G3" s="196"/>
      <c r="H3" s="196"/>
      <c r="I3" s="213"/>
    </row>
    <row r="4" spans="1:9" ht="12.75">
      <c r="A4" s="215"/>
      <c r="B4" s="211"/>
      <c r="C4" s="216"/>
      <c r="D4" s="196"/>
      <c r="E4" s="196"/>
      <c r="F4" s="196"/>
      <c r="G4" s="196"/>
      <c r="H4" s="196"/>
      <c r="I4" s="213"/>
    </row>
    <row r="5" spans="1:9" ht="12.75">
      <c r="A5" s="210" t="s">
        <v>137</v>
      </c>
      <c r="B5" s="211" t="s">
        <v>134</v>
      </c>
      <c r="C5" s="217">
        <f>+Vstup!B48</f>
        <v>0</v>
      </c>
      <c r="D5" s="196"/>
      <c r="E5" s="196"/>
      <c r="F5" s="196"/>
      <c r="G5" s="196"/>
      <c r="H5" s="196"/>
      <c r="I5" s="213"/>
    </row>
    <row r="6" spans="1:9" ht="12.75">
      <c r="A6" s="210" t="s">
        <v>2</v>
      </c>
      <c r="B6" s="211" t="s">
        <v>134</v>
      </c>
      <c r="C6" s="217">
        <f>+Vstup!C48</f>
        <v>0</v>
      </c>
      <c r="D6" s="196"/>
      <c r="E6" s="196"/>
      <c r="F6" s="196"/>
      <c r="G6" s="196"/>
      <c r="H6" s="196"/>
      <c r="I6" s="213"/>
    </row>
    <row r="7" spans="1:9" ht="12.75">
      <c r="A7" s="210" t="s">
        <v>3</v>
      </c>
      <c r="B7" s="211" t="s">
        <v>134</v>
      </c>
      <c r="C7" s="217">
        <f>+Vstup!D48</f>
        <v>0</v>
      </c>
      <c r="D7" s="196"/>
      <c r="E7" s="196"/>
      <c r="F7" s="196"/>
      <c r="G7" s="196"/>
      <c r="H7" s="196"/>
      <c r="I7" s="213"/>
    </row>
    <row r="8" spans="1:9" ht="12.75">
      <c r="A8" s="210" t="s">
        <v>4</v>
      </c>
      <c r="B8" s="211" t="s">
        <v>134</v>
      </c>
      <c r="C8" s="217">
        <f>+Vstup!E48</f>
        <v>0</v>
      </c>
      <c r="D8" s="196"/>
      <c r="E8" s="196"/>
      <c r="F8" s="196"/>
      <c r="G8" s="196"/>
      <c r="H8" s="196"/>
      <c r="I8" s="213"/>
    </row>
    <row r="9" spans="1:9" ht="12.75">
      <c r="A9" s="210"/>
      <c r="B9" s="218"/>
      <c r="C9" s="216"/>
      <c r="D9" s="196"/>
      <c r="E9" s="196"/>
      <c r="F9" s="196"/>
      <c r="G9" s="196"/>
      <c r="H9" s="196"/>
      <c r="I9" s="213"/>
    </row>
    <row r="10" spans="1:9" ht="41.25" customHeight="1">
      <c r="A10" s="210" t="s">
        <v>138</v>
      </c>
      <c r="B10" s="211" t="s">
        <v>134</v>
      </c>
      <c r="C10" s="214" t="str">
        <f>+Vstup!I4</f>
        <v>Rudy Cattrysse / Markéta Píšová (OBZ)</v>
      </c>
      <c r="D10" s="219" t="s">
        <v>139</v>
      </c>
      <c r="E10" s="220" t="s">
        <v>9</v>
      </c>
      <c r="F10" s="221"/>
      <c r="G10" s="222"/>
      <c r="H10" s="196"/>
      <c r="I10" s="213"/>
    </row>
    <row r="11" spans="1:9" ht="12.75">
      <c r="A11" s="210"/>
      <c r="B11" s="211"/>
      <c r="C11" s="214"/>
      <c r="D11" s="219"/>
      <c r="E11" s="223" t="s">
        <v>16</v>
      </c>
      <c r="F11" s="224"/>
      <c r="G11" s="225" t="b">
        <f>IF((C8="OBZ"),(Vstup!T2),IF((C8="OB1"),(Vstup!T20),IF((C8="OB2"),(Vstup!T38),IF((C8="OB3"),(Vstup!T56)))))</f>
        <v>0</v>
      </c>
      <c r="H11" s="226"/>
      <c r="I11" s="213"/>
    </row>
    <row r="12" spans="1:9" ht="12.75">
      <c r="A12" s="210" t="s">
        <v>140</v>
      </c>
      <c r="B12" s="211" t="s">
        <v>134</v>
      </c>
      <c r="C12" s="212" t="str">
        <f>+Vstup!I6</f>
        <v>Zuzana Coufalová / Hana Böhme (OBZ)</v>
      </c>
      <c r="D12" s="219"/>
      <c r="E12" s="223" t="s">
        <v>23</v>
      </c>
      <c r="F12" s="224"/>
      <c r="G12" s="225" t="b">
        <f>IF((C8="OBZ"),(Vstup!T3),IF((C8="OB1"),(Vstup!T21),IF((C8="OB2"),(Vstup!T39),IF((C8="OB3"),(Vstup!T57)))))</f>
        <v>0</v>
      </c>
      <c r="H12" s="196"/>
      <c r="I12" s="213"/>
    </row>
    <row r="13" spans="1:9" ht="12.75">
      <c r="A13" s="210"/>
      <c r="B13" s="211"/>
      <c r="C13" s="212"/>
      <c r="D13" s="157">
        <v>0</v>
      </c>
      <c r="E13" s="227" t="s">
        <v>30</v>
      </c>
      <c r="F13" s="228"/>
      <c r="G13" s="225" t="b">
        <f>IF((C8="OBZ"),(Vstup!T4),IF((C8="OB1"),(Vstup!T22),IF((C8="OB2"),(Vstup!T40),IF((C8="OB3"),(Vstup!T58)))))</f>
        <v>0</v>
      </c>
      <c r="H13" s="196"/>
      <c r="I13" s="213"/>
    </row>
    <row r="14" spans="1:9" ht="20.25" customHeight="1">
      <c r="A14" s="229"/>
      <c r="B14" s="230"/>
      <c r="C14" s="212"/>
      <c r="D14" s="231">
        <f>IF(D13="DISK","DISK",(+G26+D13))</f>
        <v>0</v>
      </c>
      <c r="E14" s="232" t="s">
        <v>34</v>
      </c>
      <c r="F14" s="233"/>
      <c r="G14" s="234" t="b">
        <f>IF((C8)="OBZ",(A15),IF((C8)="OB1",(A16),IF((C8)="OB2",(A17),IF((C8)="OB3",(A18)))))</f>
        <v>0</v>
      </c>
      <c r="H14" s="196"/>
      <c r="I14" s="213"/>
    </row>
    <row r="15" spans="1:9" ht="12.75">
      <c r="A15" s="235" t="str">
        <f>IF(D14="DISK","Diskvalifikace",IF(D14&gt;223.99,"Výborný",IF(D14&gt;195.99,"Velmi dobrý",IF(D14&gt;139.99,"Dobrý",IF(D14&lt;140,"Nehodnocen")))))</f>
        <v>Nehodnocen</v>
      </c>
      <c r="B15" s="236" t="s">
        <v>39</v>
      </c>
      <c r="C15" s="237" t="s">
        <v>40</v>
      </c>
      <c r="D15" s="237"/>
      <c r="E15" s="238" t="s">
        <v>41</v>
      </c>
      <c r="F15" s="239" t="s">
        <v>42</v>
      </c>
      <c r="G15" s="240" t="s">
        <v>43</v>
      </c>
      <c r="H15" s="196"/>
      <c r="I15" s="213"/>
    </row>
    <row r="16" spans="1:9" ht="14.25" customHeight="1">
      <c r="A16" s="235" t="str">
        <f>IF(D14="DISK","Diskvalifikace",IF(D14&gt;223.99,"Výborný",IF(D14&gt;195.99,"Velmi dobrý",IF(D14&gt;139.99,"Dobrý",IF(D14&lt;140,"Nehodnocen")))))</f>
        <v>Nehodnocen</v>
      </c>
      <c r="B16" s="241">
        <v>1</v>
      </c>
      <c r="C16" s="242" t="b">
        <f>IF((C8="OBZ"),(Vstup!P7),IF((C8="OB1"),(Vstup!P25),IF((C8="OB2"),(Vstup!P43),IF((C8="OB3"),(Vstup!P61)))))</f>
        <v>0</v>
      </c>
      <c r="D16" s="242"/>
      <c r="E16" s="183">
        <v>0</v>
      </c>
      <c r="F16" s="243" t="b">
        <f>IF((C8="OBZ"),(Vstup!S7),IF((C8="OB1"),(Vstup!S25),IF((C8="OB2"),(Vstup!S43),IF((C8="OB3"),(Vstup!S61)))))</f>
        <v>0</v>
      </c>
      <c r="G16" s="244">
        <f>E16*F16</f>
        <v>0</v>
      </c>
      <c r="H16" s="245">
        <f aca="true" t="shared" si="0" ref="H16:H25">IF(D16=0,E16*2,D16+E16)/2</f>
        <v>0</v>
      </c>
      <c r="I16" s="213"/>
    </row>
    <row r="17" spans="1:9" ht="14.25" customHeight="1">
      <c r="A17" s="235" t="str">
        <f>IF(D14="DISK","Diskvalifikace",IF(D14&gt;255.99,"Výborný",IF(D14&gt;224.99,"Velmi dobrý",IF(D14&gt;191.99,"Dobrý",IF(D14&lt;192,"Nehodnocen")))))</f>
        <v>Nehodnocen</v>
      </c>
      <c r="B17" s="246">
        <v>2</v>
      </c>
      <c r="C17" s="247" t="b">
        <f>IF((C8="OBZ"),(Vstup!P8),IF((C8="OB1"),(Vstup!P26),IF((C8="OB2"),(Vstup!P44),IF((C8="OB3"),(Vstup!P62)))))</f>
        <v>0</v>
      </c>
      <c r="D17" s="247"/>
      <c r="E17" s="267">
        <v>0</v>
      </c>
      <c r="F17" s="248" t="b">
        <f>IF((C8="OBZ"),(Vstup!S8),IF((C8="OB1"),(Vstup!S26),IF((C8="OB2"),(Vstup!S44),IF((C8="OB3"),(Vstup!S62)))))</f>
        <v>0</v>
      </c>
      <c r="G17" s="249">
        <f>E17*F17</f>
        <v>0</v>
      </c>
      <c r="H17" s="245">
        <f t="shared" si="0"/>
        <v>0</v>
      </c>
      <c r="I17" s="213"/>
    </row>
    <row r="18" spans="1:9" ht="14.25" customHeight="1">
      <c r="A18" s="235" t="str">
        <f>IF(D14="DISK","Diskvalifikace",IF(D14&gt;255.99,"Výborný",IF(D14&gt;224.99,"Velmi dobrý",IF(D14&gt;191.99,"Dobrý",IF(D14&lt;192,"Nehodnocen")))))</f>
        <v>Nehodnocen</v>
      </c>
      <c r="B18" s="246">
        <v>3</v>
      </c>
      <c r="C18" s="250" t="b">
        <f>IF((C8="OBZ"),(Vstup!P9),IF((C8="OB1"),(Vstup!P27),IF((C8="OB2"),(Vstup!P45),IF((C8="OB3"),(Vstup!P63)))))</f>
        <v>0</v>
      </c>
      <c r="D18" s="250"/>
      <c r="E18" s="268">
        <v>0</v>
      </c>
      <c r="F18" s="248" t="b">
        <f>IF((C8="OBZ"),(Vstup!S9),IF((C8="OB1"),(Vstup!S27),IF((C8="OB2"),(Vstup!S45),IF((C8="OB3"),(Vstup!S63)))))</f>
        <v>0</v>
      </c>
      <c r="G18" s="251">
        <f>E18*F18</f>
        <v>0</v>
      </c>
      <c r="H18" s="245">
        <f t="shared" si="0"/>
        <v>0</v>
      </c>
      <c r="I18" s="213"/>
    </row>
    <row r="19" spans="1:9" ht="14.25" customHeight="1">
      <c r="A19" s="252"/>
      <c r="B19" s="246">
        <v>4</v>
      </c>
      <c r="C19" s="250" t="b">
        <f>IF((C8="OBZ"),(Vstup!P10),IF((C8="OB1"),(Vstup!P28),IF((C8="OB2"),(Vstup!P46),IF((C8="OB3"),(Vstup!P64)))))</f>
        <v>0</v>
      </c>
      <c r="D19" s="250"/>
      <c r="E19" s="268">
        <v>0</v>
      </c>
      <c r="F19" s="248" t="b">
        <f>IF((C8="OBZ"),(Vstup!S10),IF((C8="OB1"),(Vstup!S28),IF((C8="OB2"),(Vstup!S46),IF((C8="OB3"),(Vstup!S64)))))</f>
        <v>0</v>
      </c>
      <c r="G19" s="251">
        <f aca="true" t="shared" si="1" ref="G19:G24">E19*F19</f>
        <v>0</v>
      </c>
      <c r="H19" s="245">
        <f t="shared" si="0"/>
        <v>0</v>
      </c>
      <c r="I19" s="213"/>
    </row>
    <row r="20" spans="1:9" ht="14.25" customHeight="1">
      <c r="A20" s="252"/>
      <c r="B20" s="246">
        <v>5</v>
      </c>
      <c r="C20" s="250" t="b">
        <f>IF((C8="OBZ"),(Vstup!P11),IF((C8="OB1"),(Vstup!P29),IF((C8="OB2"),(Vstup!P47),IF((C8="OB3"),(Vstup!P65)))))</f>
        <v>0</v>
      </c>
      <c r="D20" s="250"/>
      <c r="E20" s="268">
        <v>0</v>
      </c>
      <c r="F20" s="248" t="b">
        <f>IF((C8="OBZ"),(Vstup!S11),IF((C8="OB1"),(Vstup!S29),IF((C8="OB2"),(Vstup!S47),IF((C8="OB3"),(Vstup!S65)))))</f>
        <v>0</v>
      </c>
      <c r="G20" s="251">
        <f t="shared" si="1"/>
        <v>0</v>
      </c>
      <c r="H20" s="245">
        <f t="shared" si="0"/>
        <v>0</v>
      </c>
      <c r="I20" s="213"/>
    </row>
    <row r="21" spans="1:9" ht="14.25" customHeight="1">
      <c r="A21" s="252"/>
      <c r="B21" s="246">
        <v>6</v>
      </c>
      <c r="C21" s="250" t="b">
        <f>IF((C8="OBZ"),(Vstup!P12),IF((C8="OB1"),(Vstup!P30),IF((C8="OB2"),(Vstup!P48),IF((C8="OB3"),(Vstup!P66)))))</f>
        <v>0</v>
      </c>
      <c r="D21" s="250"/>
      <c r="E21" s="268">
        <v>0</v>
      </c>
      <c r="F21" s="248" t="b">
        <f>IF((C8="OBZ"),(Vstup!S12),IF((C8="OB1"),(Vstup!S30),IF((C8="OB2"),(Vstup!S48),IF((C8="OB3"),(Vstup!S66)))))</f>
        <v>0</v>
      </c>
      <c r="G21" s="251">
        <f t="shared" si="1"/>
        <v>0</v>
      </c>
      <c r="H21" s="245">
        <f t="shared" si="0"/>
        <v>0</v>
      </c>
      <c r="I21" s="213"/>
    </row>
    <row r="22" spans="1:9" ht="14.25" customHeight="1">
      <c r="A22" s="252"/>
      <c r="B22" s="246">
        <v>7</v>
      </c>
      <c r="C22" s="250" t="b">
        <f>IF((C8="OBZ"),(Vstup!P13),IF((C8="OB1"),(Vstup!P31),IF((C8="OB2"),(Vstup!P49),IF((C8="OB3"),(Vstup!P67)))))</f>
        <v>0</v>
      </c>
      <c r="D22" s="250"/>
      <c r="E22" s="268">
        <v>0</v>
      </c>
      <c r="F22" s="248" t="b">
        <f>IF((C8="OBZ"),(Vstup!S13),IF((C8="OB1"),(Vstup!S31),IF((C8="OB2"),(Vstup!S49),IF((C8="OB3"),(Vstup!S67)))))</f>
        <v>0</v>
      </c>
      <c r="G22" s="251">
        <f t="shared" si="1"/>
        <v>0</v>
      </c>
      <c r="H22" s="245">
        <f t="shared" si="0"/>
        <v>0</v>
      </c>
      <c r="I22" s="213"/>
    </row>
    <row r="23" spans="1:9" ht="14.25" customHeight="1">
      <c r="A23" s="252"/>
      <c r="B23" s="246">
        <v>8</v>
      </c>
      <c r="C23" s="250" t="b">
        <f>IF((C8="OBZ"),(Vstup!P14),IF((C8="OB1"),(Vstup!P32),IF((C8="OB2"),(Vstup!P50),IF((C8="OB3"),(Vstup!P68)))))</f>
        <v>0</v>
      </c>
      <c r="D23" s="250"/>
      <c r="E23" s="268">
        <v>0</v>
      </c>
      <c r="F23" s="248" t="b">
        <f>IF((C8="OBZ"),(Vstup!S14),IF((C8="OB1"),(Vstup!S32),IF((C8="OB2"),(Vstup!S50),IF((C8="OB3"),(Vstup!S68)))))</f>
        <v>0</v>
      </c>
      <c r="G23" s="251">
        <f t="shared" si="1"/>
        <v>0</v>
      </c>
      <c r="H23" s="245">
        <f t="shared" si="0"/>
        <v>0</v>
      </c>
      <c r="I23" s="213"/>
    </row>
    <row r="24" spans="1:9" ht="14.25" customHeight="1">
      <c r="A24" s="252"/>
      <c r="B24" s="246">
        <v>9</v>
      </c>
      <c r="C24" s="250" t="b">
        <f>IF((C8="OBZ"),(Vstup!P15),IF((C8="OB1"),(Vstup!P33),IF((C8="OB2"),(Vstup!P51),IF((C8="OB3"),(Vstup!P69)))))</f>
        <v>0</v>
      </c>
      <c r="D24" s="250"/>
      <c r="E24" s="268">
        <v>0</v>
      </c>
      <c r="F24" s="248" t="b">
        <f>IF((C8="OBZ"),(Vstup!S15),IF((C8="OB1"),(Vstup!S33),IF((C8="OB2"),(Vstup!S51),IF((C8="OB3"),(Vstup!S69)))))</f>
        <v>0</v>
      </c>
      <c r="G24" s="251">
        <f t="shared" si="1"/>
        <v>0</v>
      </c>
      <c r="H24" s="245">
        <f t="shared" si="0"/>
        <v>0</v>
      </c>
      <c r="I24" s="213"/>
    </row>
    <row r="25" spans="1:9" ht="14.25" customHeight="1">
      <c r="A25" s="252"/>
      <c r="B25" s="253">
        <v>10</v>
      </c>
      <c r="C25" s="254" t="b">
        <f>IF((C8="OBZ"),(Vstup!P16),IF((C8="OB1"),(Vstup!P34),IF((C8="OB2"),(Vstup!P52),IF((C8="OB3"),(Vstup!P70)))))</f>
        <v>0</v>
      </c>
      <c r="D25" s="254"/>
      <c r="E25" s="269">
        <v>0</v>
      </c>
      <c r="F25" s="255" t="b">
        <f>IF((C8="OBZ"),(Vstup!S16),IF((C8="OB1"),(Vstup!S34),IF((C8="OB2"),(Vstup!S52),IF((C8="OB3"),(Vstup!S70)))))</f>
        <v>0</v>
      </c>
      <c r="G25" s="256">
        <f>E25*F25</f>
        <v>0</v>
      </c>
      <c r="H25" s="245">
        <f t="shared" si="0"/>
        <v>0</v>
      </c>
      <c r="I25" s="213"/>
    </row>
    <row r="26" spans="1:9" ht="12.75">
      <c r="A26" s="252"/>
      <c r="B26" s="257"/>
      <c r="C26" s="258" t="s">
        <v>82</v>
      </c>
      <c r="D26" s="258"/>
      <c r="E26" s="258"/>
      <c r="F26" s="258"/>
      <c r="G26" s="259">
        <f>SUM(G16:G25)</f>
        <v>0</v>
      </c>
      <c r="H26" s="260"/>
      <c r="I26" s="213"/>
    </row>
    <row r="27" spans="1:9" ht="12.75">
      <c r="A27" s="261"/>
      <c r="B27" s="262"/>
      <c r="C27" s="263"/>
      <c r="D27" s="263"/>
      <c r="E27" s="263"/>
      <c r="F27" s="263"/>
      <c r="G27" s="264"/>
      <c r="H27" s="265"/>
      <c r="I27" s="266"/>
    </row>
    <row r="28" spans="1:9" ht="12.75">
      <c r="A28" s="196"/>
      <c r="B28" s="197"/>
      <c r="C28" s="198"/>
      <c r="D28" s="198"/>
      <c r="E28" s="198"/>
      <c r="F28" s="198"/>
      <c r="G28" s="199"/>
      <c r="H28" s="196"/>
      <c r="I28" s="196"/>
    </row>
    <row r="29" spans="1:9" ht="12.75">
      <c r="A29" s="196"/>
      <c r="B29" s="197"/>
      <c r="C29" s="198"/>
      <c r="D29" s="198"/>
      <c r="E29" s="198"/>
      <c r="F29" s="198"/>
      <c r="G29" s="199"/>
      <c r="H29" s="196"/>
      <c r="I29" s="196"/>
    </row>
    <row r="30" spans="1:9" ht="12.75">
      <c r="A30" s="196"/>
      <c r="B30" s="197"/>
      <c r="C30" s="198"/>
      <c r="D30" s="198"/>
      <c r="E30" s="198"/>
      <c r="F30" s="198"/>
      <c r="G30" s="199"/>
      <c r="H30" s="196"/>
      <c r="I30" s="196"/>
    </row>
    <row r="31" spans="1:9" ht="12.75">
      <c r="A31" s="196"/>
      <c r="B31" s="197"/>
      <c r="C31" s="198"/>
      <c r="D31" s="198"/>
      <c r="E31" s="198"/>
      <c r="F31" s="198"/>
      <c r="G31" s="199"/>
      <c r="H31" s="196"/>
      <c r="I31" s="196"/>
    </row>
    <row r="32" spans="1:5" ht="12.75">
      <c r="A32" s="200" t="s">
        <v>141</v>
      </c>
      <c r="B32" s="201"/>
      <c r="C32" s="201"/>
      <c r="D32" s="201"/>
      <c r="E32" s="202"/>
    </row>
    <row r="35" spans="1:3" ht="12.75">
      <c r="A35" s="203" t="s">
        <v>142</v>
      </c>
      <c r="B35" s="204"/>
      <c r="C35" s="204"/>
    </row>
  </sheetData>
  <sheetProtection sheet="1"/>
  <mergeCells count="12">
    <mergeCell ref="D10:D12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</mergeCells>
  <printOptions/>
  <pageMargins left="0.7875" right="0.7875" top="0.9847222222222223" bottom="0.9840277777777777" header="0.49236111111111114" footer="0.5118055555555555"/>
  <pageSetup horizontalDpi="300" verticalDpi="300" orientation="landscape" paperSize="9"/>
  <headerFooter alignWithMargins="0">
    <oddHeader>&amp;C&amp;18Výsledkový list OBEDIENCE CZ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5"/>
  </sheetPr>
  <dimension ref="A1:I35"/>
  <sheetViews>
    <sheetView showGridLines="0" workbookViewId="0" topLeftCell="A1">
      <selection activeCell="J18" sqref="J18"/>
    </sheetView>
  </sheetViews>
  <sheetFormatPr defaultColWidth="9.140625" defaultRowHeight="12.75"/>
  <cols>
    <col min="1" max="1" width="28.7109375" style="121" customWidth="1"/>
    <col min="2" max="2" width="6.00390625" style="121" customWidth="1"/>
    <col min="3" max="3" width="39.7109375" style="121" customWidth="1"/>
    <col min="4" max="4" width="15.7109375" style="121" customWidth="1"/>
    <col min="5" max="5" width="13.8515625" style="121" customWidth="1"/>
    <col min="6" max="6" width="6.421875" style="121" customWidth="1"/>
    <col min="7" max="7" width="16.421875" style="121" customWidth="1"/>
    <col min="8" max="8" width="0" style="121" hidden="1" customWidth="1"/>
    <col min="9" max="16384" width="9.140625" style="121" customWidth="1"/>
  </cols>
  <sheetData>
    <row r="1" spans="1:9" ht="12.75">
      <c r="A1" s="205" t="s">
        <v>133</v>
      </c>
      <c r="B1" s="206" t="s">
        <v>134</v>
      </c>
      <c r="C1" s="207" t="str">
        <f>+Vstup!I1</f>
        <v>Klub Obedience CZ</v>
      </c>
      <c r="D1" s="208"/>
      <c r="E1" s="208"/>
      <c r="F1" s="208"/>
      <c r="G1" s="208"/>
      <c r="H1" s="208"/>
      <c r="I1" s="209"/>
    </row>
    <row r="2" spans="1:9" ht="12.75">
      <c r="A2" s="210" t="s">
        <v>135</v>
      </c>
      <c r="B2" s="211" t="s">
        <v>134</v>
      </c>
      <c r="C2" s="212" t="str">
        <f>+Vstup!I2</f>
        <v>5.MR BO a AO</v>
      </c>
      <c r="D2" s="196"/>
      <c r="E2" s="196"/>
      <c r="F2" s="196"/>
      <c r="G2" s="196"/>
      <c r="H2" s="196"/>
      <c r="I2" s="213"/>
    </row>
    <row r="3" spans="1:9" ht="12.75">
      <c r="A3" s="210" t="s">
        <v>136</v>
      </c>
      <c r="B3" s="211" t="s">
        <v>134</v>
      </c>
      <c r="C3" s="214" t="str">
        <f>+Vstup!I3</f>
        <v>13.09.2014</v>
      </c>
      <c r="D3" s="196"/>
      <c r="E3" s="196"/>
      <c r="F3" s="196"/>
      <c r="G3" s="196"/>
      <c r="H3" s="196"/>
      <c r="I3" s="213"/>
    </row>
    <row r="4" spans="1:9" ht="12.75">
      <c r="A4" s="215"/>
      <c r="B4" s="211"/>
      <c r="C4" s="216"/>
      <c r="D4" s="196"/>
      <c r="E4" s="196"/>
      <c r="F4" s="196"/>
      <c r="G4" s="196"/>
      <c r="H4" s="196"/>
      <c r="I4" s="213"/>
    </row>
    <row r="5" spans="1:9" ht="12.75">
      <c r="A5" s="210" t="s">
        <v>137</v>
      </c>
      <c r="B5" s="211" t="s">
        <v>134</v>
      </c>
      <c r="C5" s="217" t="str">
        <f>+Vstup!B4</f>
        <v>Jana Sommrová</v>
      </c>
      <c r="D5" s="196"/>
      <c r="E5" s="196"/>
      <c r="F5" s="196"/>
      <c r="G5" s="196"/>
      <c r="H5" s="196"/>
      <c r="I5" s="213"/>
    </row>
    <row r="6" spans="1:9" ht="12.75">
      <c r="A6" s="210" t="s">
        <v>2</v>
      </c>
      <c r="B6" s="211" t="s">
        <v>134</v>
      </c>
      <c r="C6" s="217" t="str">
        <f>+Vstup!C4</f>
        <v>Decent Demon z Kovárny</v>
      </c>
      <c r="D6" s="196"/>
      <c r="E6" s="196"/>
      <c r="F6" s="196"/>
      <c r="G6" s="196"/>
      <c r="H6" s="196"/>
      <c r="I6" s="213"/>
    </row>
    <row r="7" spans="1:9" ht="12.75">
      <c r="A7" s="210" t="s">
        <v>3</v>
      </c>
      <c r="B7" s="211" t="s">
        <v>134</v>
      </c>
      <c r="C7" s="217" t="str">
        <f>+Vstup!D4</f>
        <v>tervueren</v>
      </c>
      <c r="D7" s="196"/>
      <c r="E7" s="196"/>
      <c r="F7" s="196"/>
      <c r="G7" s="196"/>
      <c r="H7" s="196"/>
      <c r="I7" s="213"/>
    </row>
    <row r="8" spans="1:9" ht="12.75">
      <c r="A8" s="210" t="s">
        <v>4</v>
      </c>
      <c r="B8" s="211" t="s">
        <v>134</v>
      </c>
      <c r="C8" s="217" t="str">
        <f>+Vstup!E4</f>
        <v>OB1</v>
      </c>
      <c r="D8" s="196"/>
      <c r="E8" s="196"/>
      <c r="F8" s="196"/>
      <c r="G8" s="196"/>
      <c r="H8" s="196"/>
      <c r="I8" s="213"/>
    </row>
    <row r="9" spans="1:9" ht="12.75">
      <c r="A9" s="210"/>
      <c r="B9" s="218"/>
      <c r="C9" s="216"/>
      <c r="D9" s="196"/>
      <c r="E9" s="196"/>
      <c r="F9" s="196"/>
      <c r="G9" s="196"/>
      <c r="H9" s="196"/>
      <c r="I9" s="213"/>
    </row>
    <row r="10" spans="1:9" ht="41.25" customHeight="1">
      <c r="A10" s="210" t="s">
        <v>138</v>
      </c>
      <c r="B10" s="211" t="s">
        <v>134</v>
      </c>
      <c r="C10" s="214" t="str">
        <f>+Vstup!I4</f>
        <v>Rudy Cattrysse / Markéta Píšová (OBZ)</v>
      </c>
      <c r="D10" s="219" t="s">
        <v>139</v>
      </c>
      <c r="E10" s="220" t="s">
        <v>9</v>
      </c>
      <c r="F10" s="221"/>
      <c r="G10" s="222"/>
      <c r="H10" s="196"/>
      <c r="I10" s="213"/>
    </row>
    <row r="11" spans="1:9" ht="12.75">
      <c r="A11" s="210"/>
      <c r="B11" s="211"/>
      <c r="C11" s="214"/>
      <c r="D11" s="219"/>
      <c r="E11" s="223" t="s">
        <v>16</v>
      </c>
      <c r="F11" s="224"/>
      <c r="G11" s="225" t="str">
        <f>IF((C8="OBZ"),(Vstup!T2),IF((C8="OB1"),(Vstup!T20),IF((C8="OB2"),(Vstup!T38),IF((C8="OB3"),(Vstup!T56)))))</f>
        <v>280,0 - 224,0</v>
      </c>
      <c r="H11" s="226"/>
      <c r="I11" s="213"/>
    </row>
    <row r="12" spans="1:9" ht="12.75">
      <c r="A12" s="210" t="s">
        <v>140</v>
      </c>
      <c r="B12" s="211" t="s">
        <v>134</v>
      </c>
      <c r="C12" s="212" t="str">
        <f>+Vstup!I6</f>
        <v>Zuzana Coufalová / Hana Böhme (OBZ)</v>
      </c>
      <c r="D12" s="219"/>
      <c r="E12" s="223" t="s">
        <v>23</v>
      </c>
      <c r="F12" s="224"/>
      <c r="G12" s="225" t="str">
        <f>IF((C8="OBZ"),(Vstup!T3),IF((C8="OB1"),(Vstup!T21),IF((C8="OB2"),(Vstup!T39),IF((C8="OB3"),(Vstup!T57)))))</f>
        <v>223,9 - 196,0</v>
      </c>
      <c r="H12" s="196"/>
      <c r="I12" s="213"/>
    </row>
    <row r="13" spans="1:9" ht="12.75">
      <c r="A13" s="210"/>
      <c r="B13" s="211"/>
      <c r="C13" s="212"/>
      <c r="D13" s="157">
        <v>0</v>
      </c>
      <c r="E13" s="227" t="s">
        <v>30</v>
      </c>
      <c r="F13" s="228"/>
      <c r="G13" s="225" t="str">
        <f>IF((C8="OBZ"),(Vstup!T4),IF((C8="OB1"),(Vstup!T22),IF((C8="OB2"),(Vstup!T40),IF((C8="OB3"),(Vstup!T58)))))</f>
        <v>195,9 - 140,0</v>
      </c>
      <c r="H13" s="196"/>
      <c r="I13" s="213"/>
    </row>
    <row r="14" spans="1:9" ht="20.25" customHeight="1">
      <c r="A14" s="229"/>
      <c r="B14" s="230"/>
      <c r="C14" s="212"/>
      <c r="D14" s="231">
        <f>IF(D13="DISK","DISK",(+G26+D13))</f>
        <v>166</v>
      </c>
      <c r="E14" s="232" t="s">
        <v>34</v>
      </c>
      <c r="F14" s="233"/>
      <c r="G14" s="234" t="str">
        <f>IF((C8)="OBZ",(A15),IF((C8)="OB1",(A16),IF((C8)="OB2",(A17),IF((C8)="OB3",(A18)))))</f>
        <v>Dobrý</v>
      </c>
      <c r="H14" s="196"/>
      <c r="I14" s="213"/>
    </row>
    <row r="15" spans="1:9" ht="12.75">
      <c r="A15" s="235" t="str">
        <f>IF(D14="DISK","Diskvalifikace",IF(D14&gt;223.99,"Výborný",IF(D14&gt;195.99,"Velmi dobrý",IF(D14&gt;139.99,"Dobrý",IF(D14&lt;140,"Nehodnocen")))))</f>
        <v>Dobrý</v>
      </c>
      <c r="B15" s="236" t="s">
        <v>39</v>
      </c>
      <c r="C15" s="237" t="s">
        <v>40</v>
      </c>
      <c r="D15" s="237"/>
      <c r="E15" s="238" t="s">
        <v>41</v>
      </c>
      <c r="F15" s="239" t="s">
        <v>42</v>
      </c>
      <c r="G15" s="240" t="s">
        <v>43</v>
      </c>
      <c r="H15" s="196"/>
      <c r="I15" s="213"/>
    </row>
    <row r="16" spans="1:9" ht="14.25" customHeight="1">
      <c r="A16" s="235" t="str">
        <f>IF(D14="DISK","Diskvalifikace",IF(D14&gt;223.99,"Výborný",IF(D14&gt;195.99,"Velmi dobrý",IF(D14&gt;139.99,"Dobrý",IF(D14&lt;140,"Nehodnocen")))))</f>
        <v>Dobrý</v>
      </c>
      <c r="B16" s="241">
        <v>1</v>
      </c>
      <c r="C16" s="242" t="str">
        <f>IF((C8="OBZ"),(Vstup!P7),IF((C8="OB1"),(Vstup!P25),IF((C8="OB2"),(Vstup!P43),IF((C8="OB3"),(Vstup!P61)))))</f>
        <v>Odložení vleže ve skupině</v>
      </c>
      <c r="D16" s="242"/>
      <c r="E16" s="170">
        <v>7</v>
      </c>
      <c r="F16" s="243">
        <f>IF((C8="OBZ"),(Vstup!S7),IF((C8="OB1"),(Vstup!S25),IF((C8="OB2"),(Vstup!S43),IF((C8="OB3"),(Vstup!S61)))))</f>
        <v>3</v>
      </c>
      <c r="G16" s="244">
        <f>E16*F16</f>
        <v>21</v>
      </c>
      <c r="H16" s="245">
        <f aca="true" t="shared" si="0" ref="H16:H25">IF(D16=0,E16*2,D16+E16)/2</f>
        <v>7</v>
      </c>
      <c r="I16" s="213"/>
    </row>
    <row r="17" spans="1:9" ht="14.25" customHeight="1">
      <c r="A17" s="235" t="str">
        <f>IF(D14="DISK","Diskvalifikace",IF(D14&gt;255.99,"Výborný",IF(D14&gt;224.99,"Velmi dobrý",IF(D14&gt;191.99,"Dobrý",IF(D14&lt;192,"Nehodnocen")))))</f>
        <v>Nehodnocen</v>
      </c>
      <c r="B17" s="246">
        <v>2</v>
      </c>
      <c r="C17" s="247" t="str">
        <f>IF((C8="OBZ"),(Vstup!P8),IF((C8="OB1"),(Vstup!P26),IF((C8="OB2"),(Vstup!P44),IF((C8="OB3"),(Vstup!P62)))))</f>
        <v>Chůze u nohy</v>
      </c>
      <c r="D17" s="247"/>
      <c r="E17" s="170">
        <v>7</v>
      </c>
      <c r="F17" s="248">
        <f>IF((C8="OBZ"),(Vstup!S8),IF((C8="OB1"),(Vstup!S26),IF((C8="OB2"),(Vstup!S44),IF((C8="OB3"),(Vstup!S62)))))</f>
        <v>3</v>
      </c>
      <c r="G17" s="249">
        <f>E17*F17</f>
        <v>21</v>
      </c>
      <c r="H17" s="245">
        <f t="shared" si="0"/>
        <v>7</v>
      </c>
      <c r="I17" s="213"/>
    </row>
    <row r="18" spans="1:9" ht="14.25" customHeight="1">
      <c r="A18" s="235" t="str">
        <f>IF(D14="DISK","Diskvalifikace",IF(D14&gt;255.99,"Výborný",IF(D14&gt;224.99,"Velmi dobrý",IF(D14&gt;191.99,"Dobrý",IF(D14&lt;192,"Nehodnocen")))))</f>
        <v>Nehodnocen</v>
      </c>
      <c r="B18" s="246">
        <v>3</v>
      </c>
      <c r="C18" s="250" t="str">
        <f>IF((C8="OBZ"),(Vstup!P9),IF((C8="OB1"),(Vstup!P27),IF((C8="OB2"),(Vstup!P45),IF((C8="OB3"),(Vstup!P63)))))</f>
        <v>Přivolání </v>
      </c>
      <c r="D18" s="250"/>
      <c r="E18" s="170">
        <v>8</v>
      </c>
      <c r="F18" s="248">
        <f>IF((C8="OBZ"),(Vstup!S9),IF((C8="OB1"),(Vstup!S27),IF((C8="OB2"),(Vstup!S45),IF((C8="OB3"),(Vstup!S63)))))</f>
        <v>3</v>
      </c>
      <c r="G18" s="251">
        <f>E18*F18</f>
        <v>24</v>
      </c>
      <c r="H18" s="245">
        <f t="shared" si="0"/>
        <v>8</v>
      </c>
      <c r="I18" s="213"/>
    </row>
    <row r="19" spans="1:9" ht="14.25" customHeight="1">
      <c r="A19" s="252"/>
      <c r="B19" s="246">
        <v>4</v>
      </c>
      <c r="C19" s="250" t="str">
        <f>IF((C8="OBZ"),(Vstup!P10),IF((C8="OB1"),(Vstup!P28),IF((C8="OB2"),(Vstup!P46),IF((C8="OB3"),(Vstup!P64)))))</f>
        <v>Vyslání do čtverce </v>
      </c>
      <c r="D19" s="250"/>
      <c r="E19" s="170">
        <v>0</v>
      </c>
      <c r="F19" s="248">
        <f>IF((C8="OBZ"),(Vstup!S10),IF((C8="OB1"),(Vstup!S28),IF((C8="OB2"),(Vstup!S46),IF((C8="OB3"),(Vstup!S64)))))</f>
        <v>4</v>
      </c>
      <c r="G19" s="251">
        <f aca="true" t="shared" si="1" ref="G19:G24">E19*F19</f>
        <v>0</v>
      </c>
      <c r="H19" s="245">
        <f t="shared" si="0"/>
        <v>0</v>
      </c>
      <c r="I19" s="213"/>
    </row>
    <row r="20" spans="1:9" ht="14.25" customHeight="1">
      <c r="A20" s="252"/>
      <c r="B20" s="246">
        <v>5</v>
      </c>
      <c r="C20" s="250" t="str">
        <f>IF((C8="OBZ"),(Vstup!P11),IF((C8="OB1"),(Vstup!P29),IF((C8="OB2"),(Vstup!P47),IF((C8="OB3"),(Vstup!P65)))))</f>
        <v>Skok přes překážku</v>
      </c>
      <c r="D20" s="250"/>
      <c r="E20" s="170">
        <v>9</v>
      </c>
      <c r="F20" s="248">
        <f>IF((C8="OBZ"),(Vstup!S11),IF((C8="OB1"),(Vstup!S29),IF((C8="OB2"),(Vstup!S47),IF((C8="OB3"),(Vstup!S65)))))</f>
        <v>3</v>
      </c>
      <c r="G20" s="251">
        <f t="shared" si="1"/>
        <v>27</v>
      </c>
      <c r="H20" s="245">
        <f t="shared" si="0"/>
        <v>9</v>
      </c>
      <c r="I20" s="213"/>
    </row>
    <row r="21" spans="1:9" ht="14.25" customHeight="1">
      <c r="A21" s="252"/>
      <c r="B21" s="246">
        <v>6</v>
      </c>
      <c r="C21" s="250" t="str">
        <f>IF((C8="OBZ"),(Vstup!P12),IF((C8="OB1"),(Vstup!P30),IF((C8="OB2"),(Vstup!P48),IF((C8="OB3"),(Vstup!P66)))))</f>
        <v>Aport</v>
      </c>
      <c r="D21" s="250"/>
      <c r="E21" s="170">
        <v>7</v>
      </c>
      <c r="F21" s="248">
        <f>IF((C8="OBZ"),(Vstup!S12),IF((C8="OB1"),(Vstup!S30),IF((C8="OB2"),(Vstup!S48),IF((C8="OB3"),(Vstup!S66)))))</f>
        <v>3</v>
      </c>
      <c r="G21" s="251">
        <f t="shared" si="1"/>
        <v>21</v>
      </c>
      <c r="H21" s="245">
        <f t="shared" si="0"/>
        <v>7</v>
      </c>
      <c r="I21" s="213"/>
    </row>
    <row r="22" spans="1:9" ht="14.25" customHeight="1">
      <c r="A22" s="252"/>
      <c r="B22" s="246">
        <v>7</v>
      </c>
      <c r="C22" s="250" t="str">
        <f>IF((C8="OBZ"),(Vstup!P13),IF((C8="OB1"),(Vstup!P31),IF((C8="OB2"),(Vstup!P49),IF((C8="OB3"),(Vstup!P67)))))</f>
        <v>Odložení do stoje za chůze</v>
      </c>
      <c r="D22" s="250"/>
      <c r="E22" s="170">
        <v>9.5</v>
      </c>
      <c r="F22" s="248">
        <f>IF((C8="OBZ"),(Vstup!S13),IF((C8="OB1"),(Vstup!S31),IF((C8="OB2"),(Vstup!S49),IF((C8="OB3"),(Vstup!S67)))))</f>
        <v>2</v>
      </c>
      <c r="G22" s="251">
        <f t="shared" si="1"/>
        <v>19</v>
      </c>
      <c r="H22" s="245">
        <f t="shared" si="0"/>
        <v>9.5</v>
      </c>
      <c r="I22" s="213"/>
    </row>
    <row r="23" spans="1:9" ht="14.25" customHeight="1">
      <c r="A23" s="252"/>
      <c r="B23" s="246">
        <v>8</v>
      </c>
      <c r="C23" s="250" t="str">
        <f>IF((C8="OBZ"),(Vstup!P14),IF((C8="OB1"),(Vstup!P32),IF((C8="OB2"),(Vstup!P50),IF((C8="OB3"),(Vstup!P68)))))</f>
        <v>Odložení do sedu za chůze</v>
      </c>
      <c r="D23" s="250"/>
      <c r="E23" s="170">
        <v>9</v>
      </c>
      <c r="F23" s="248">
        <f>IF((C8="OBZ"),(Vstup!S14),IF((C8="OB1"),(Vstup!S32),IF((C8="OB2"),(Vstup!S50),IF((C8="OB3"),(Vstup!S68)))))</f>
        <v>2</v>
      </c>
      <c r="G23" s="251">
        <f t="shared" si="1"/>
        <v>18</v>
      </c>
      <c r="H23" s="245">
        <f t="shared" si="0"/>
        <v>9</v>
      </c>
      <c r="I23" s="213"/>
    </row>
    <row r="24" spans="1:9" ht="14.25" customHeight="1">
      <c r="A24" s="252"/>
      <c r="B24" s="246">
        <v>9</v>
      </c>
      <c r="C24" s="250" t="str">
        <f>IF((C8="OBZ"),(Vstup!P15),IF((C8="OB1"),(Vstup!P33),IF((C8="OB2"),(Vstup!P51),IF((C8="OB3"),(Vstup!P69)))))</f>
        <v>Ovladatelnost na dálku</v>
      </c>
      <c r="D24" s="250"/>
      <c r="E24" s="170">
        <v>0</v>
      </c>
      <c r="F24" s="248">
        <f>IF((C8="OBZ"),(Vstup!S15),IF((C8="OB1"),(Vstup!S33),IF((C8="OB2"),(Vstup!S51),IF((C8="OB3"),(Vstup!S69)))))</f>
        <v>3</v>
      </c>
      <c r="G24" s="251">
        <f t="shared" si="1"/>
        <v>0</v>
      </c>
      <c r="H24" s="245">
        <f t="shared" si="0"/>
        <v>0</v>
      </c>
      <c r="I24" s="213"/>
    </row>
    <row r="25" spans="1:9" ht="14.25" customHeight="1">
      <c r="A25" s="252"/>
      <c r="B25" s="253">
        <v>10</v>
      </c>
      <c r="C25" s="254" t="str">
        <f>IF((C8="OBZ"),(Vstup!P16),IF((C8="OB1"),(Vstup!P34),IF((C8="OB2"),(Vstup!P52),IF((C8="OB3"),(Vstup!P70)))))</f>
        <v>Všeobecný dojem</v>
      </c>
      <c r="D25" s="254"/>
      <c r="E25" s="183">
        <v>7.5</v>
      </c>
      <c r="F25" s="255">
        <f>IF((C8="OBZ"),(Vstup!S16),IF((C8="OB1"),(Vstup!S34),IF((C8="OB2"),(Vstup!S52),IF((C8="OB3"),(Vstup!S70)))))</f>
        <v>2</v>
      </c>
      <c r="G25" s="256">
        <f>E25*F25</f>
        <v>15</v>
      </c>
      <c r="H25" s="245">
        <f t="shared" si="0"/>
        <v>7.5</v>
      </c>
      <c r="I25" s="213"/>
    </row>
    <row r="26" spans="1:9" ht="12.75">
      <c r="A26" s="252"/>
      <c r="B26" s="257"/>
      <c r="C26" s="258" t="s">
        <v>82</v>
      </c>
      <c r="D26" s="258"/>
      <c r="E26" s="258"/>
      <c r="F26" s="258"/>
      <c r="G26" s="259">
        <f>SUM(G16:G25)</f>
        <v>166</v>
      </c>
      <c r="H26" s="260"/>
      <c r="I26" s="213"/>
    </row>
    <row r="27" spans="1:9" ht="12.75">
      <c r="A27" s="261"/>
      <c r="B27" s="262"/>
      <c r="C27" s="263"/>
      <c r="D27" s="263"/>
      <c r="E27" s="263"/>
      <c r="F27" s="263"/>
      <c r="G27" s="264"/>
      <c r="H27" s="265"/>
      <c r="I27" s="266"/>
    </row>
    <row r="28" spans="1:9" ht="12.75">
      <c r="A28" s="196"/>
      <c r="B28" s="197"/>
      <c r="C28" s="198"/>
      <c r="D28" s="198"/>
      <c r="E28" s="198"/>
      <c r="F28" s="198"/>
      <c r="G28" s="199"/>
      <c r="H28" s="196"/>
      <c r="I28" s="196"/>
    </row>
    <row r="29" spans="1:9" ht="12.75">
      <c r="A29" s="196"/>
      <c r="B29" s="197"/>
      <c r="C29" s="198"/>
      <c r="D29" s="198"/>
      <c r="E29" s="198"/>
      <c r="F29" s="198"/>
      <c r="G29" s="199"/>
      <c r="H29" s="196"/>
      <c r="I29" s="196"/>
    </row>
    <row r="30" spans="1:9" ht="12.75">
      <c r="A30" s="196"/>
      <c r="B30" s="197"/>
      <c r="C30" s="198"/>
      <c r="D30" s="198"/>
      <c r="E30" s="198"/>
      <c r="F30" s="198"/>
      <c r="G30" s="199"/>
      <c r="H30" s="196"/>
      <c r="I30" s="196"/>
    </row>
    <row r="31" spans="1:9" ht="12.75">
      <c r="A31" s="196"/>
      <c r="B31" s="197"/>
      <c r="C31" s="198"/>
      <c r="D31" s="198"/>
      <c r="E31" s="198"/>
      <c r="F31" s="198"/>
      <c r="G31" s="199"/>
      <c r="H31" s="196"/>
      <c r="I31" s="196"/>
    </row>
    <row r="32" spans="1:5" ht="12.75">
      <c r="A32" s="200" t="s">
        <v>141</v>
      </c>
      <c r="B32" s="201"/>
      <c r="C32" s="201"/>
      <c r="D32" s="201"/>
      <c r="E32" s="202"/>
    </row>
    <row r="35" spans="1:3" ht="12.75">
      <c r="A35" s="203" t="s">
        <v>142</v>
      </c>
      <c r="B35" s="204"/>
      <c r="C35" s="204"/>
    </row>
  </sheetData>
  <sheetProtection sheet="1"/>
  <mergeCells count="12">
    <mergeCell ref="D10:D12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</mergeCells>
  <printOptions/>
  <pageMargins left="0.7875" right="0.7875" top="0.9847222222222223" bottom="0.9840277777777777" header="0.49236111111111114" footer="0.5118055555555555"/>
  <pageSetup horizontalDpi="300" verticalDpi="300" orientation="landscape" paperSize="9"/>
  <headerFooter alignWithMargins="0">
    <oddHeader>&amp;C&amp;18Výsledkový list OBEDIENCE CZ</oddHeader>
  </headerFooter>
  <drawing r:id="rId1"/>
</worksheet>
</file>

<file path=xl/worksheets/sheet50.xml><?xml version="1.0" encoding="utf-8"?>
<worksheet xmlns="http://schemas.openxmlformats.org/spreadsheetml/2006/main" xmlns:r="http://schemas.openxmlformats.org/officeDocument/2006/relationships">
  <sheetPr>
    <tabColor indexed="45"/>
  </sheetPr>
  <dimension ref="A1:I35"/>
  <sheetViews>
    <sheetView showGridLines="0" workbookViewId="0" topLeftCell="A1">
      <selection activeCell="E16" sqref="E16"/>
    </sheetView>
  </sheetViews>
  <sheetFormatPr defaultColWidth="9.140625" defaultRowHeight="12.75"/>
  <cols>
    <col min="1" max="1" width="28.7109375" style="121" customWidth="1"/>
    <col min="2" max="2" width="6.00390625" style="121" customWidth="1"/>
    <col min="3" max="3" width="39.7109375" style="121" customWidth="1"/>
    <col min="4" max="4" width="15.7109375" style="121" customWidth="1"/>
    <col min="5" max="5" width="13.8515625" style="121" customWidth="1"/>
    <col min="6" max="6" width="6.421875" style="121" customWidth="1"/>
    <col min="7" max="7" width="16.421875" style="121" customWidth="1"/>
    <col min="8" max="8" width="0" style="121" hidden="1" customWidth="1"/>
    <col min="9" max="16384" width="9.140625" style="121" customWidth="1"/>
  </cols>
  <sheetData>
    <row r="1" spans="1:9" ht="12.75">
      <c r="A1" s="205" t="s">
        <v>133</v>
      </c>
      <c r="B1" s="206" t="s">
        <v>134</v>
      </c>
      <c r="C1" s="207" t="str">
        <f>+Vstup!I1</f>
        <v>Klub Obedience CZ</v>
      </c>
      <c r="D1" s="208"/>
      <c r="E1" s="208"/>
      <c r="F1" s="208"/>
      <c r="G1" s="208"/>
      <c r="H1" s="208"/>
      <c r="I1" s="209"/>
    </row>
    <row r="2" spans="1:9" ht="12.75">
      <c r="A2" s="210" t="s">
        <v>135</v>
      </c>
      <c r="B2" s="211" t="s">
        <v>134</v>
      </c>
      <c r="C2" s="212" t="str">
        <f>+Vstup!I2</f>
        <v>5.MR BO a AO</v>
      </c>
      <c r="D2" s="196"/>
      <c r="E2" s="196"/>
      <c r="F2" s="196"/>
      <c r="G2" s="196"/>
      <c r="H2" s="196"/>
      <c r="I2" s="213"/>
    </row>
    <row r="3" spans="1:9" ht="12.75">
      <c r="A3" s="210" t="s">
        <v>136</v>
      </c>
      <c r="B3" s="211" t="s">
        <v>134</v>
      </c>
      <c r="C3" s="214" t="str">
        <f>+Vstup!I3</f>
        <v>13.09.2014</v>
      </c>
      <c r="D3" s="196"/>
      <c r="E3" s="196"/>
      <c r="F3" s="196"/>
      <c r="G3" s="196"/>
      <c r="H3" s="196"/>
      <c r="I3" s="213"/>
    </row>
    <row r="4" spans="1:9" ht="12.75">
      <c r="A4" s="215"/>
      <c r="B4" s="211"/>
      <c r="C4" s="216"/>
      <c r="D4" s="196"/>
      <c r="E4" s="196"/>
      <c r="F4" s="196"/>
      <c r="G4" s="196"/>
      <c r="H4" s="196"/>
      <c r="I4" s="213"/>
    </row>
    <row r="5" spans="1:9" ht="12.75">
      <c r="A5" s="210" t="s">
        <v>137</v>
      </c>
      <c r="B5" s="211" t="s">
        <v>134</v>
      </c>
      <c r="C5" s="217">
        <f>+Vstup!B49</f>
        <v>0</v>
      </c>
      <c r="D5" s="196"/>
      <c r="E5" s="196"/>
      <c r="F5" s="196"/>
      <c r="G5" s="196"/>
      <c r="H5" s="196"/>
      <c r="I5" s="213"/>
    </row>
    <row r="6" spans="1:9" ht="12.75">
      <c r="A6" s="210" t="s">
        <v>2</v>
      </c>
      <c r="B6" s="211" t="s">
        <v>134</v>
      </c>
      <c r="C6" s="217">
        <f>+Vstup!C49</f>
        <v>0</v>
      </c>
      <c r="D6" s="196"/>
      <c r="E6" s="196"/>
      <c r="F6" s="196"/>
      <c r="G6" s="196"/>
      <c r="H6" s="196"/>
      <c r="I6" s="213"/>
    </row>
    <row r="7" spans="1:9" ht="12.75">
      <c r="A7" s="210" t="s">
        <v>3</v>
      </c>
      <c r="B7" s="211" t="s">
        <v>134</v>
      </c>
      <c r="C7" s="217">
        <f>+Vstup!D49</f>
        <v>0</v>
      </c>
      <c r="D7" s="196"/>
      <c r="E7" s="196"/>
      <c r="F7" s="196"/>
      <c r="G7" s="196"/>
      <c r="H7" s="196"/>
      <c r="I7" s="213"/>
    </row>
    <row r="8" spans="1:9" ht="12.75">
      <c r="A8" s="210" t="s">
        <v>4</v>
      </c>
      <c r="B8" s="211" t="s">
        <v>134</v>
      </c>
      <c r="C8" s="217">
        <f>+Vstup!E49</f>
        <v>0</v>
      </c>
      <c r="D8" s="196"/>
      <c r="E8" s="196"/>
      <c r="F8" s="196"/>
      <c r="G8" s="196"/>
      <c r="H8" s="196"/>
      <c r="I8" s="213"/>
    </row>
    <row r="9" spans="1:9" ht="12.75">
      <c r="A9" s="210"/>
      <c r="B9" s="218"/>
      <c r="C9" s="216"/>
      <c r="D9" s="196"/>
      <c r="E9" s="196"/>
      <c r="F9" s="196"/>
      <c r="G9" s="196"/>
      <c r="H9" s="196"/>
      <c r="I9" s="213"/>
    </row>
    <row r="10" spans="1:9" ht="41.25" customHeight="1">
      <c r="A10" s="210" t="s">
        <v>138</v>
      </c>
      <c r="B10" s="211" t="s">
        <v>134</v>
      </c>
      <c r="C10" s="214" t="str">
        <f>+Vstup!I4</f>
        <v>Rudy Cattrysse / Markéta Píšová (OBZ)</v>
      </c>
      <c r="D10" s="219" t="s">
        <v>139</v>
      </c>
      <c r="E10" s="220" t="s">
        <v>9</v>
      </c>
      <c r="F10" s="221"/>
      <c r="G10" s="222"/>
      <c r="H10" s="196"/>
      <c r="I10" s="213"/>
    </row>
    <row r="11" spans="1:9" ht="12.75">
      <c r="A11" s="210"/>
      <c r="B11" s="211"/>
      <c r="C11" s="214"/>
      <c r="D11" s="219"/>
      <c r="E11" s="223" t="s">
        <v>16</v>
      </c>
      <c r="F11" s="224"/>
      <c r="G11" s="225" t="b">
        <f>IF((C8="OBZ"),(Vstup!T2),IF((C8="OB1"),(Vstup!T20),IF((C8="OB2"),(Vstup!T38),IF((C8="OB3"),(Vstup!T56)))))</f>
        <v>0</v>
      </c>
      <c r="H11" s="226"/>
      <c r="I11" s="213"/>
    </row>
    <row r="12" spans="1:9" ht="12.75">
      <c r="A12" s="210" t="s">
        <v>140</v>
      </c>
      <c r="B12" s="211" t="s">
        <v>134</v>
      </c>
      <c r="C12" s="212" t="str">
        <f>+Vstup!I6</f>
        <v>Zuzana Coufalová / Hana Böhme (OBZ)</v>
      </c>
      <c r="D12" s="219"/>
      <c r="E12" s="223" t="s">
        <v>23</v>
      </c>
      <c r="F12" s="224"/>
      <c r="G12" s="225" t="b">
        <f>IF((C8="OBZ"),(Vstup!T3),IF((C8="OB1"),(Vstup!T21),IF((C8="OB2"),(Vstup!T39),IF((C8="OB3"),(Vstup!T57)))))</f>
        <v>0</v>
      </c>
      <c r="H12" s="196"/>
      <c r="I12" s="213"/>
    </row>
    <row r="13" spans="1:9" ht="12.75">
      <c r="A13" s="210"/>
      <c r="B13" s="211"/>
      <c r="C13" s="212"/>
      <c r="D13" s="157">
        <v>0</v>
      </c>
      <c r="E13" s="227" t="s">
        <v>30</v>
      </c>
      <c r="F13" s="228"/>
      <c r="G13" s="225" t="b">
        <f>IF((C8="OBZ"),(Vstup!T4),IF((C8="OB1"),(Vstup!T22),IF((C8="OB2"),(Vstup!T40),IF((C8="OB3"),(Vstup!T58)))))</f>
        <v>0</v>
      </c>
      <c r="H13" s="196"/>
      <c r="I13" s="213"/>
    </row>
    <row r="14" spans="1:9" ht="20.25" customHeight="1">
      <c r="A14" s="229"/>
      <c r="B14" s="230"/>
      <c r="C14" s="212"/>
      <c r="D14" s="231">
        <f>IF(D13="DISK","DISK",(+G26+D13))</f>
        <v>0</v>
      </c>
      <c r="E14" s="232" t="s">
        <v>34</v>
      </c>
      <c r="F14" s="233"/>
      <c r="G14" s="234" t="b">
        <f>IF((C8)="OBZ",(A15),IF((C8)="OB1",(A16),IF((C8)="OB2",(A17),IF((C8)="OB3",(A18)))))</f>
        <v>0</v>
      </c>
      <c r="H14" s="196"/>
      <c r="I14" s="213"/>
    </row>
    <row r="15" spans="1:9" ht="12.75">
      <c r="A15" s="235" t="str">
        <f>IF(D14="DISK","Diskvalifikace",IF(D14&gt;223.99,"Výborný",IF(D14&gt;195.99,"Velmi dobrý",IF(D14&gt;139.99,"Dobrý",IF(D14&lt;140,"Nehodnocen")))))</f>
        <v>Nehodnocen</v>
      </c>
      <c r="B15" s="236" t="s">
        <v>39</v>
      </c>
      <c r="C15" s="237" t="s">
        <v>40</v>
      </c>
      <c r="D15" s="237"/>
      <c r="E15" s="238" t="s">
        <v>41</v>
      </c>
      <c r="F15" s="239" t="s">
        <v>42</v>
      </c>
      <c r="G15" s="240" t="s">
        <v>43</v>
      </c>
      <c r="H15" s="196"/>
      <c r="I15" s="213"/>
    </row>
    <row r="16" spans="1:9" ht="14.25" customHeight="1">
      <c r="A16" s="235" t="str">
        <f>IF(D14="DISK","Diskvalifikace",IF(D14&gt;223.99,"Výborný",IF(D14&gt;195.99,"Velmi dobrý",IF(D14&gt;139.99,"Dobrý",IF(D14&lt;140,"Nehodnocen")))))</f>
        <v>Nehodnocen</v>
      </c>
      <c r="B16" s="241">
        <v>1</v>
      </c>
      <c r="C16" s="242" t="b">
        <f>IF((C8="OBZ"),(Vstup!P7),IF((C8="OB1"),(Vstup!P25),IF((C8="OB2"),(Vstup!P43),IF((C8="OB3"),(Vstup!P61)))))</f>
        <v>0</v>
      </c>
      <c r="D16" s="242"/>
      <c r="E16" s="183">
        <v>0</v>
      </c>
      <c r="F16" s="243" t="b">
        <f>IF((C8="OBZ"),(Vstup!S7),IF((C8="OB1"),(Vstup!S25),IF((C8="OB2"),(Vstup!S43),IF((C8="OB3"),(Vstup!S61)))))</f>
        <v>0</v>
      </c>
      <c r="G16" s="244">
        <f>E16*F16</f>
        <v>0</v>
      </c>
      <c r="H16" s="245">
        <f aca="true" t="shared" si="0" ref="H16:H25">IF(D16=0,E16*2,D16+E16)/2</f>
        <v>0</v>
      </c>
      <c r="I16" s="213"/>
    </row>
    <row r="17" spans="1:9" ht="14.25" customHeight="1">
      <c r="A17" s="235" t="str">
        <f>IF(D14="DISK","Diskvalifikace",IF(D14&gt;255.99,"Výborný",IF(D14&gt;224.99,"Velmi dobrý",IF(D14&gt;191.99,"Dobrý",IF(D14&lt;192,"Nehodnocen")))))</f>
        <v>Nehodnocen</v>
      </c>
      <c r="B17" s="246">
        <v>2</v>
      </c>
      <c r="C17" s="247" t="b">
        <f>IF((C8="OBZ"),(Vstup!P8),IF((C8="OB1"),(Vstup!P26),IF((C8="OB2"),(Vstup!P44),IF((C8="OB3"),(Vstup!P62)))))</f>
        <v>0</v>
      </c>
      <c r="D17" s="247"/>
      <c r="E17" s="267">
        <v>0</v>
      </c>
      <c r="F17" s="248" t="b">
        <f>IF((C8="OBZ"),(Vstup!S8),IF((C8="OB1"),(Vstup!S26),IF((C8="OB2"),(Vstup!S44),IF((C8="OB3"),(Vstup!S62)))))</f>
        <v>0</v>
      </c>
      <c r="G17" s="249">
        <f>E17*F17</f>
        <v>0</v>
      </c>
      <c r="H17" s="245">
        <f t="shared" si="0"/>
        <v>0</v>
      </c>
      <c r="I17" s="213"/>
    </row>
    <row r="18" spans="1:9" ht="14.25" customHeight="1">
      <c r="A18" s="235" t="str">
        <f>IF(D14="DISK","Diskvalifikace",IF(D14&gt;255.99,"Výborný",IF(D14&gt;224.99,"Velmi dobrý",IF(D14&gt;191.99,"Dobrý",IF(D14&lt;192,"Nehodnocen")))))</f>
        <v>Nehodnocen</v>
      </c>
      <c r="B18" s="246">
        <v>3</v>
      </c>
      <c r="C18" s="250" t="b">
        <f>IF((C8="OBZ"),(Vstup!P9),IF((C8="OB1"),(Vstup!P27),IF((C8="OB2"),(Vstup!P45),IF((C8="OB3"),(Vstup!P63)))))</f>
        <v>0</v>
      </c>
      <c r="D18" s="250"/>
      <c r="E18" s="268">
        <v>0</v>
      </c>
      <c r="F18" s="248" t="b">
        <f>IF((C8="OBZ"),(Vstup!S9),IF((C8="OB1"),(Vstup!S27),IF((C8="OB2"),(Vstup!S45),IF((C8="OB3"),(Vstup!S63)))))</f>
        <v>0</v>
      </c>
      <c r="G18" s="251">
        <f>E18*F18</f>
        <v>0</v>
      </c>
      <c r="H18" s="245">
        <f t="shared" si="0"/>
        <v>0</v>
      </c>
      <c r="I18" s="213"/>
    </row>
    <row r="19" spans="1:9" ht="14.25" customHeight="1">
      <c r="A19" s="252"/>
      <c r="B19" s="246">
        <v>4</v>
      </c>
      <c r="C19" s="250" t="b">
        <f>IF((C8="OBZ"),(Vstup!P10),IF((C8="OB1"),(Vstup!P28),IF((C8="OB2"),(Vstup!P46),IF((C8="OB3"),(Vstup!P64)))))</f>
        <v>0</v>
      </c>
      <c r="D19" s="250"/>
      <c r="E19" s="268">
        <v>0</v>
      </c>
      <c r="F19" s="248" t="b">
        <f>IF((C8="OBZ"),(Vstup!S10),IF((C8="OB1"),(Vstup!S28),IF((C8="OB2"),(Vstup!S46),IF((C8="OB3"),(Vstup!S64)))))</f>
        <v>0</v>
      </c>
      <c r="G19" s="251">
        <f aca="true" t="shared" si="1" ref="G19:G24">E19*F19</f>
        <v>0</v>
      </c>
      <c r="H19" s="245">
        <f t="shared" si="0"/>
        <v>0</v>
      </c>
      <c r="I19" s="213"/>
    </row>
    <row r="20" spans="1:9" ht="14.25" customHeight="1">
      <c r="A20" s="252"/>
      <c r="B20" s="246">
        <v>5</v>
      </c>
      <c r="C20" s="250" t="b">
        <f>IF((C8="OBZ"),(Vstup!P11),IF((C8="OB1"),(Vstup!P29),IF((C8="OB2"),(Vstup!P47),IF((C8="OB3"),(Vstup!P65)))))</f>
        <v>0</v>
      </c>
      <c r="D20" s="250"/>
      <c r="E20" s="268">
        <v>0</v>
      </c>
      <c r="F20" s="248" t="b">
        <f>IF((C8="OBZ"),(Vstup!S11),IF((C8="OB1"),(Vstup!S29),IF((C8="OB2"),(Vstup!S47),IF((C8="OB3"),(Vstup!S65)))))</f>
        <v>0</v>
      </c>
      <c r="G20" s="251">
        <f t="shared" si="1"/>
        <v>0</v>
      </c>
      <c r="H20" s="245">
        <f t="shared" si="0"/>
        <v>0</v>
      </c>
      <c r="I20" s="213"/>
    </row>
    <row r="21" spans="1:9" ht="14.25" customHeight="1">
      <c r="A21" s="252"/>
      <c r="B21" s="246">
        <v>6</v>
      </c>
      <c r="C21" s="250" t="b">
        <f>IF((C8="OBZ"),(Vstup!P12),IF((C8="OB1"),(Vstup!P30),IF((C8="OB2"),(Vstup!P48),IF((C8="OB3"),(Vstup!P66)))))</f>
        <v>0</v>
      </c>
      <c r="D21" s="250"/>
      <c r="E21" s="268">
        <v>0</v>
      </c>
      <c r="F21" s="248" t="b">
        <f>IF((C8="OBZ"),(Vstup!S12),IF((C8="OB1"),(Vstup!S30),IF((C8="OB2"),(Vstup!S48),IF((C8="OB3"),(Vstup!S66)))))</f>
        <v>0</v>
      </c>
      <c r="G21" s="251">
        <f t="shared" si="1"/>
        <v>0</v>
      </c>
      <c r="H21" s="245">
        <f t="shared" si="0"/>
        <v>0</v>
      </c>
      <c r="I21" s="213"/>
    </row>
    <row r="22" spans="1:9" ht="14.25" customHeight="1">
      <c r="A22" s="252"/>
      <c r="B22" s="246">
        <v>7</v>
      </c>
      <c r="C22" s="250" t="b">
        <f>IF((C8="OBZ"),(Vstup!P13),IF((C8="OB1"),(Vstup!P31),IF((C8="OB2"),(Vstup!P49),IF((C8="OB3"),(Vstup!P67)))))</f>
        <v>0</v>
      </c>
      <c r="D22" s="250"/>
      <c r="E22" s="268">
        <v>0</v>
      </c>
      <c r="F22" s="248" t="b">
        <f>IF((C8="OBZ"),(Vstup!S13),IF((C8="OB1"),(Vstup!S31),IF((C8="OB2"),(Vstup!S49),IF((C8="OB3"),(Vstup!S67)))))</f>
        <v>0</v>
      </c>
      <c r="G22" s="251">
        <f t="shared" si="1"/>
        <v>0</v>
      </c>
      <c r="H22" s="245">
        <f t="shared" si="0"/>
        <v>0</v>
      </c>
      <c r="I22" s="213"/>
    </row>
    <row r="23" spans="1:9" ht="14.25" customHeight="1">
      <c r="A23" s="252"/>
      <c r="B23" s="246">
        <v>8</v>
      </c>
      <c r="C23" s="250" t="b">
        <f>IF((C8="OBZ"),(Vstup!P14),IF((C8="OB1"),(Vstup!P32),IF((C8="OB2"),(Vstup!P50),IF((C8="OB3"),(Vstup!P68)))))</f>
        <v>0</v>
      </c>
      <c r="D23" s="250"/>
      <c r="E23" s="268">
        <v>0</v>
      </c>
      <c r="F23" s="248" t="b">
        <f>IF((C8="OBZ"),(Vstup!S14),IF((C8="OB1"),(Vstup!S32),IF((C8="OB2"),(Vstup!S50),IF((C8="OB3"),(Vstup!S68)))))</f>
        <v>0</v>
      </c>
      <c r="G23" s="251">
        <f t="shared" si="1"/>
        <v>0</v>
      </c>
      <c r="H23" s="245">
        <f t="shared" si="0"/>
        <v>0</v>
      </c>
      <c r="I23" s="213"/>
    </row>
    <row r="24" spans="1:9" ht="14.25" customHeight="1">
      <c r="A24" s="252"/>
      <c r="B24" s="246">
        <v>9</v>
      </c>
      <c r="C24" s="250" t="b">
        <f>IF((C8="OBZ"),(Vstup!P15),IF((C8="OB1"),(Vstup!P33),IF((C8="OB2"),(Vstup!P51),IF((C8="OB3"),(Vstup!P69)))))</f>
        <v>0</v>
      </c>
      <c r="D24" s="250"/>
      <c r="E24" s="268">
        <v>0</v>
      </c>
      <c r="F24" s="248" t="b">
        <f>IF((C8="OBZ"),(Vstup!S15),IF((C8="OB1"),(Vstup!S33),IF((C8="OB2"),(Vstup!S51),IF((C8="OB3"),(Vstup!S69)))))</f>
        <v>0</v>
      </c>
      <c r="G24" s="251">
        <f t="shared" si="1"/>
        <v>0</v>
      </c>
      <c r="H24" s="245">
        <f t="shared" si="0"/>
        <v>0</v>
      </c>
      <c r="I24" s="213"/>
    </row>
    <row r="25" spans="1:9" ht="14.25" customHeight="1">
      <c r="A25" s="252"/>
      <c r="B25" s="253">
        <v>10</v>
      </c>
      <c r="C25" s="254" t="b">
        <f>IF((C8="OBZ"),(Vstup!P16),IF((C8="OB1"),(Vstup!P34),IF((C8="OB2"),(Vstup!P52),IF((C8="OB3"),(Vstup!P70)))))</f>
        <v>0</v>
      </c>
      <c r="D25" s="254"/>
      <c r="E25" s="269">
        <v>0</v>
      </c>
      <c r="F25" s="255" t="b">
        <f>IF((C8="OBZ"),(Vstup!S16),IF((C8="OB1"),(Vstup!S34),IF((C8="OB2"),(Vstup!S52),IF((C8="OB3"),(Vstup!S70)))))</f>
        <v>0</v>
      </c>
      <c r="G25" s="256">
        <f>E25*F25</f>
        <v>0</v>
      </c>
      <c r="H25" s="245">
        <f t="shared" si="0"/>
        <v>0</v>
      </c>
      <c r="I25" s="213"/>
    </row>
    <row r="26" spans="1:9" ht="12.75">
      <c r="A26" s="252"/>
      <c r="B26" s="257"/>
      <c r="C26" s="258" t="s">
        <v>82</v>
      </c>
      <c r="D26" s="258"/>
      <c r="E26" s="258"/>
      <c r="F26" s="258"/>
      <c r="G26" s="259">
        <f>SUM(G16:G25)</f>
        <v>0</v>
      </c>
      <c r="H26" s="260"/>
      <c r="I26" s="213"/>
    </row>
    <row r="27" spans="1:9" ht="12.75">
      <c r="A27" s="261"/>
      <c r="B27" s="262"/>
      <c r="C27" s="263"/>
      <c r="D27" s="263"/>
      <c r="E27" s="263"/>
      <c r="F27" s="263"/>
      <c r="G27" s="264"/>
      <c r="H27" s="265"/>
      <c r="I27" s="266"/>
    </row>
    <row r="28" spans="1:9" ht="12.75">
      <c r="A28" s="196"/>
      <c r="B28" s="197"/>
      <c r="C28" s="198"/>
      <c r="D28" s="198"/>
      <c r="E28" s="198"/>
      <c r="F28" s="198"/>
      <c r="G28" s="199"/>
      <c r="H28" s="196"/>
      <c r="I28" s="196"/>
    </row>
    <row r="29" spans="1:9" ht="12.75">
      <c r="A29" s="196"/>
      <c r="B29" s="197"/>
      <c r="C29" s="198"/>
      <c r="D29" s="198"/>
      <c r="E29" s="198"/>
      <c r="F29" s="198"/>
      <c r="G29" s="199"/>
      <c r="H29" s="196"/>
      <c r="I29" s="196"/>
    </row>
    <row r="30" spans="1:9" ht="12.75">
      <c r="A30" s="196"/>
      <c r="B30" s="197"/>
      <c r="C30" s="198"/>
      <c r="D30" s="198"/>
      <c r="E30" s="198"/>
      <c r="F30" s="198"/>
      <c r="G30" s="199"/>
      <c r="H30" s="196"/>
      <c r="I30" s="196"/>
    </row>
    <row r="31" spans="1:9" ht="12.75">
      <c r="A31" s="196"/>
      <c r="B31" s="197"/>
      <c r="C31" s="198"/>
      <c r="D31" s="198"/>
      <c r="E31" s="198"/>
      <c r="F31" s="198"/>
      <c r="G31" s="199"/>
      <c r="H31" s="196"/>
      <c r="I31" s="196"/>
    </row>
    <row r="32" spans="1:5" ht="12.75">
      <c r="A32" s="200" t="s">
        <v>141</v>
      </c>
      <c r="B32" s="201"/>
      <c r="C32" s="201"/>
      <c r="D32" s="201"/>
      <c r="E32" s="202"/>
    </row>
    <row r="35" spans="1:3" ht="12.75">
      <c r="A35" s="203" t="s">
        <v>142</v>
      </c>
      <c r="B35" s="204"/>
      <c r="C35" s="204"/>
    </row>
  </sheetData>
  <sheetProtection sheet="1"/>
  <mergeCells count="12">
    <mergeCell ref="D10:D12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</mergeCells>
  <printOptions/>
  <pageMargins left="0.7875" right="0.7875" top="0.9847222222222223" bottom="0.9840277777777777" header="0.49236111111111114" footer="0.5118055555555555"/>
  <pageSetup horizontalDpi="300" verticalDpi="300" orientation="landscape" paperSize="9"/>
  <headerFooter alignWithMargins="0">
    <oddHeader>&amp;C&amp;18Výsledkový list OBEDIENCE CZ</oddHeader>
  </headerFooter>
  <drawing r:id="rId1"/>
</worksheet>
</file>

<file path=xl/worksheets/sheet51.xml><?xml version="1.0" encoding="utf-8"?>
<worksheet xmlns="http://schemas.openxmlformats.org/spreadsheetml/2006/main" xmlns:r="http://schemas.openxmlformats.org/officeDocument/2006/relationships">
  <sheetPr>
    <tabColor indexed="45"/>
  </sheetPr>
  <dimension ref="A1:I35"/>
  <sheetViews>
    <sheetView showGridLines="0" workbookViewId="0" topLeftCell="A1">
      <selection activeCell="E16" sqref="E16"/>
    </sheetView>
  </sheetViews>
  <sheetFormatPr defaultColWidth="9.140625" defaultRowHeight="12.75"/>
  <cols>
    <col min="1" max="1" width="28.7109375" style="121" customWidth="1"/>
    <col min="2" max="2" width="6.00390625" style="121" customWidth="1"/>
    <col min="3" max="3" width="39.7109375" style="121" customWidth="1"/>
    <col min="4" max="4" width="15.7109375" style="121" customWidth="1"/>
    <col min="5" max="5" width="13.8515625" style="121" customWidth="1"/>
    <col min="6" max="6" width="6.421875" style="121" customWidth="1"/>
    <col min="7" max="7" width="16.421875" style="121" customWidth="1"/>
    <col min="8" max="8" width="0" style="121" hidden="1" customWidth="1"/>
    <col min="9" max="16384" width="9.140625" style="121" customWidth="1"/>
  </cols>
  <sheetData>
    <row r="1" spans="1:9" ht="12.75">
      <c r="A1" s="205" t="s">
        <v>133</v>
      </c>
      <c r="B1" s="206" t="s">
        <v>134</v>
      </c>
      <c r="C1" s="207" t="str">
        <f>+Vstup!I1</f>
        <v>Klub Obedience CZ</v>
      </c>
      <c r="D1" s="208"/>
      <c r="E1" s="208"/>
      <c r="F1" s="208"/>
      <c r="G1" s="208"/>
      <c r="H1" s="208"/>
      <c r="I1" s="209"/>
    </row>
    <row r="2" spans="1:9" ht="12.75">
      <c r="A2" s="210" t="s">
        <v>135</v>
      </c>
      <c r="B2" s="211" t="s">
        <v>134</v>
      </c>
      <c r="C2" s="212" t="str">
        <f>+Vstup!I2</f>
        <v>5.MR BO a AO</v>
      </c>
      <c r="D2" s="196"/>
      <c r="E2" s="196"/>
      <c r="F2" s="196"/>
      <c r="G2" s="196"/>
      <c r="H2" s="196"/>
      <c r="I2" s="213"/>
    </row>
    <row r="3" spans="1:9" ht="12.75">
      <c r="A3" s="210" t="s">
        <v>136</v>
      </c>
      <c r="B3" s="211" t="s">
        <v>134</v>
      </c>
      <c r="C3" s="214" t="str">
        <f>+Vstup!I3</f>
        <v>13.09.2014</v>
      </c>
      <c r="D3" s="196"/>
      <c r="E3" s="196"/>
      <c r="F3" s="196"/>
      <c r="G3" s="196"/>
      <c r="H3" s="196"/>
      <c r="I3" s="213"/>
    </row>
    <row r="4" spans="1:9" ht="12.75">
      <c r="A4" s="215"/>
      <c r="B4" s="211"/>
      <c r="C4" s="216"/>
      <c r="D4" s="196"/>
      <c r="E4" s="196"/>
      <c r="F4" s="196"/>
      <c r="G4" s="196"/>
      <c r="H4" s="196"/>
      <c r="I4" s="213"/>
    </row>
    <row r="5" spans="1:9" ht="12.75">
      <c r="A5" s="210" t="s">
        <v>137</v>
      </c>
      <c r="B5" s="211" t="s">
        <v>134</v>
      </c>
      <c r="C5" s="217">
        <f>+Vstup!B50</f>
        <v>0</v>
      </c>
      <c r="D5" s="196"/>
      <c r="E5" s="196"/>
      <c r="F5" s="196"/>
      <c r="G5" s="196"/>
      <c r="H5" s="196"/>
      <c r="I5" s="213"/>
    </row>
    <row r="6" spans="1:9" ht="12.75">
      <c r="A6" s="210" t="s">
        <v>2</v>
      </c>
      <c r="B6" s="211" t="s">
        <v>134</v>
      </c>
      <c r="C6" s="217">
        <f>+Vstup!C50</f>
        <v>0</v>
      </c>
      <c r="D6" s="196"/>
      <c r="E6" s="196"/>
      <c r="F6" s="196"/>
      <c r="G6" s="196"/>
      <c r="H6" s="196"/>
      <c r="I6" s="213"/>
    </row>
    <row r="7" spans="1:9" ht="12.75">
      <c r="A7" s="210" t="s">
        <v>3</v>
      </c>
      <c r="B7" s="211" t="s">
        <v>134</v>
      </c>
      <c r="C7" s="217">
        <f>+Vstup!D50</f>
        <v>0</v>
      </c>
      <c r="D7" s="196"/>
      <c r="E7" s="196"/>
      <c r="F7" s="196"/>
      <c r="G7" s="196"/>
      <c r="H7" s="196"/>
      <c r="I7" s="213"/>
    </row>
    <row r="8" spans="1:9" ht="12.75">
      <c r="A8" s="210" t="s">
        <v>4</v>
      </c>
      <c r="B8" s="211" t="s">
        <v>134</v>
      </c>
      <c r="C8" s="217">
        <f>+Vstup!E50</f>
        <v>0</v>
      </c>
      <c r="D8" s="196"/>
      <c r="E8" s="196"/>
      <c r="F8" s="196"/>
      <c r="G8" s="196"/>
      <c r="H8" s="196"/>
      <c r="I8" s="213"/>
    </row>
    <row r="9" spans="1:9" ht="12.75">
      <c r="A9" s="210"/>
      <c r="B9" s="218"/>
      <c r="C9" s="216"/>
      <c r="D9" s="196"/>
      <c r="E9" s="196"/>
      <c r="F9" s="196"/>
      <c r="G9" s="196"/>
      <c r="H9" s="196"/>
      <c r="I9" s="213"/>
    </row>
    <row r="10" spans="1:9" ht="41.25" customHeight="1">
      <c r="A10" s="210" t="s">
        <v>138</v>
      </c>
      <c r="B10" s="211" t="s">
        <v>134</v>
      </c>
      <c r="C10" s="214" t="str">
        <f>+Vstup!I4</f>
        <v>Rudy Cattrysse / Markéta Píšová (OBZ)</v>
      </c>
      <c r="D10" s="219" t="s">
        <v>139</v>
      </c>
      <c r="E10" s="220" t="s">
        <v>9</v>
      </c>
      <c r="F10" s="221"/>
      <c r="G10" s="222"/>
      <c r="H10" s="196"/>
      <c r="I10" s="213"/>
    </row>
    <row r="11" spans="1:9" ht="12.75">
      <c r="A11" s="210"/>
      <c r="B11" s="211"/>
      <c r="C11" s="214"/>
      <c r="D11" s="219"/>
      <c r="E11" s="223" t="s">
        <v>16</v>
      </c>
      <c r="F11" s="224"/>
      <c r="G11" s="225" t="b">
        <f>IF((C8="OBZ"),(Vstup!T2),IF((C8="OB1"),(Vstup!T20),IF((C8="OB2"),(Vstup!T38),IF((C8="OB3"),(Vstup!T56)))))</f>
        <v>0</v>
      </c>
      <c r="H11" s="226"/>
      <c r="I11" s="213"/>
    </row>
    <row r="12" spans="1:9" ht="12.75">
      <c r="A12" s="210" t="s">
        <v>140</v>
      </c>
      <c r="B12" s="211" t="s">
        <v>134</v>
      </c>
      <c r="C12" s="212" t="str">
        <f>+Vstup!I6</f>
        <v>Zuzana Coufalová / Hana Böhme (OBZ)</v>
      </c>
      <c r="D12" s="219"/>
      <c r="E12" s="223" t="s">
        <v>23</v>
      </c>
      <c r="F12" s="224"/>
      <c r="G12" s="225" t="b">
        <f>IF((C8="OBZ"),(Vstup!T3),IF((C8="OB1"),(Vstup!T21),IF((C8="OB2"),(Vstup!T39),IF((C8="OB3"),(Vstup!T57)))))</f>
        <v>0</v>
      </c>
      <c r="H12" s="196"/>
      <c r="I12" s="213"/>
    </row>
    <row r="13" spans="1:9" ht="12.75">
      <c r="A13" s="210"/>
      <c r="B13" s="211"/>
      <c r="C13" s="212"/>
      <c r="D13" s="157">
        <v>0</v>
      </c>
      <c r="E13" s="227" t="s">
        <v>30</v>
      </c>
      <c r="F13" s="228"/>
      <c r="G13" s="225" t="b">
        <f>IF((C8="OBZ"),(Vstup!T4),IF((C8="OB1"),(Vstup!T22),IF((C8="OB2"),(Vstup!T40),IF((C8="OB3"),(Vstup!T58)))))</f>
        <v>0</v>
      </c>
      <c r="H13" s="196"/>
      <c r="I13" s="213"/>
    </row>
    <row r="14" spans="1:9" ht="20.25" customHeight="1">
      <c r="A14" s="229"/>
      <c r="B14" s="230"/>
      <c r="C14" s="212"/>
      <c r="D14" s="231">
        <f>IF(D13="DISK","DISK",(+G26+D13))</f>
        <v>0</v>
      </c>
      <c r="E14" s="232" t="s">
        <v>34</v>
      </c>
      <c r="F14" s="233"/>
      <c r="G14" s="234" t="b">
        <f>IF((C8)="OBZ",(A15),IF((C8)="OB1",(A16),IF((C8)="OB2",(A17),IF((C8)="OB3",(A18)))))</f>
        <v>0</v>
      </c>
      <c r="H14" s="196"/>
      <c r="I14" s="213"/>
    </row>
    <row r="15" spans="1:9" ht="12.75">
      <c r="A15" s="235" t="str">
        <f>IF(D14="DISK","Diskvalifikace",IF(D14&gt;223.99,"Výborný",IF(D14&gt;195.99,"Velmi dobrý",IF(D14&gt;139.99,"Dobrý",IF(D14&lt;140,"Nehodnocen")))))</f>
        <v>Nehodnocen</v>
      </c>
      <c r="B15" s="236" t="s">
        <v>39</v>
      </c>
      <c r="C15" s="237" t="s">
        <v>40</v>
      </c>
      <c r="D15" s="237"/>
      <c r="E15" s="238" t="s">
        <v>41</v>
      </c>
      <c r="F15" s="239" t="s">
        <v>42</v>
      </c>
      <c r="G15" s="240" t="s">
        <v>43</v>
      </c>
      <c r="H15" s="196"/>
      <c r="I15" s="213"/>
    </row>
    <row r="16" spans="1:9" ht="14.25" customHeight="1">
      <c r="A16" s="235" t="str">
        <f>IF(D14="DISK","Diskvalifikace",IF(D14&gt;223.99,"Výborný",IF(D14&gt;195.99,"Velmi dobrý",IF(D14&gt;139.99,"Dobrý",IF(D14&lt;140,"Nehodnocen")))))</f>
        <v>Nehodnocen</v>
      </c>
      <c r="B16" s="241">
        <v>1</v>
      </c>
      <c r="C16" s="242" t="b">
        <f>IF((C8="OBZ"),(Vstup!P7),IF((C8="OB1"),(Vstup!P25),IF((C8="OB2"),(Vstup!P43),IF((C8="OB3"),(Vstup!P61)))))</f>
        <v>0</v>
      </c>
      <c r="D16" s="242"/>
      <c r="E16" s="183">
        <v>0</v>
      </c>
      <c r="F16" s="243" t="b">
        <f>IF((C8="OBZ"),(Vstup!S7),IF((C8="OB1"),(Vstup!S25),IF((C8="OB2"),(Vstup!S43),IF((C8="OB3"),(Vstup!S61)))))</f>
        <v>0</v>
      </c>
      <c r="G16" s="244">
        <f>E16*F16</f>
        <v>0</v>
      </c>
      <c r="H16" s="245">
        <f aca="true" t="shared" si="0" ref="H16:H25">IF(D16=0,E16*2,D16+E16)/2</f>
        <v>0</v>
      </c>
      <c r="I16" s="213"/>
    </row>
    <row r="17" spans="1:9" ht="14.25" customHeight="1">
      <c r="A17" s="235" t="str">
        <f>IF(D14="DISK","Diskvalifikace",IF(D14&gt;255.99,"Výborný",IF(D14&gt;224.99,"Velmi dobrý",IF(D14&gt;191.99,"Dobrý",IF(D14&lt;192,"Nehodnocen")))))</f>
        <v>Nehodnocen</v>
      </c>
      <c r="B17" s="246">
        <v>2</v>
      </c>
      <c r="C17" s="247" t="b">
        <f>IF((C8="OBZ"),(Vstup!P8),IF((C8="OB1"),(Vstup!P26),IF((C8="OB2"),(Vstup!P44),IF((C8="OB3"),(Vstup!P62)))))</f>
        <v>0</v>
      </c>
      <c r="D17" s="247"/>
      <c r="E17" s="267">
        <v>0</v>
      </c>
      <c r="F17" s="248" t="b">
        <f>IF((C8="OBZ"),(Vstup!S8),IF((C8="OB1"),(Vstup!S26),IF((C8="OB2"),(Vstup!S44),IF((C8="OB3"),(Vstup!S62)))))</f>
        <v>0</v>
      </c>
      <c r="G17" s="249">
        <f>E17*F17</f>
        <v>0</v>
      </c>
      <c r="H17" s="245">
        <f t="shared" si="0"/>
        <v>0</v>
      </c>
      <c r="I17" s="213"/>
    </row>
    <row r="18" spans="1:9" ht="14.25" customHeight="1">
      <c r="A18" s="235" t="str">
        <f>IF(D14="DISK","Diskvalifikace",IF(D14&gt;255.99,"Výborný",IF(D14&gt;224.99,"Velmi dobrý",IF(D14&gt;191.99,"Dobrý",IF(D14&lt;192,"Nehodnocen")))))</f>
        <v>Nehodnocen</v>
      </c>
      <c r="B18" s="246">
        <v>3</v>
      </c>
      <c r="C18" s="250" t="b">
        <f>IF((C8="OBZ"),(Vstup!P9),IF((C8="OB1"),(Vstup!P27),IF((C8="OB2"),(Vstup!P45),IF((C8="OB3"),(Vstup!P63)))))</f>
        <v>0</v>
      </c>
      <c r="D18" s="250"/>
      <c r="E18" s="268">
        <v>0</v>
      </c>
      <c r="F18" s="248" t="b">
        <f>IF((C8="OBZ"),(Vstup!S9),IF((C8="OB1"),(Vstup!S27),IF((C8="OB2"),(Vstup!S45),IF((C8="OB3"),(Vstup!S63)))))</f>
        <v>0</v>
      </c>
      <c r="G18" s="251">
        <f>E18*F18</f>
        <v>0</v>
      </c>
      <c r="H18" s="245">
        <f t="shared" si="0"/>
        <v>0</v>
      </c>
      <c r="I18" s="213"/>
    </row>
    <row r="19" spans="1:9" ht="14.25" customHeight="1">
      <c r="A19" s="252"/>
      <c r="B19" s="246">
        <v>4</v>
      </c>
      <c r="C19" s="250" t="b">
        <f>IF((C8="OBZ"),(Vstup!P10),IF((C8="OB1"),(Vstup!P28),IF((C8="OB2"),(Vstup!P46),IF((C8="OB3"),(Vstup!P64)))))</f>
        <v>0</v>
      </c>
      <c r="D19" s="250"/>
      <c r="E19" s="268">
        <v>0</v>
      </c>
      <c r="F19" s="248" t="b">
        <f>IF((C8="OBZ"),(Vstup!S10),IF((C8="OB1"),(Vstup!S28),IF((C8="OB2"),(Vstup!S46),IF((C8="OB3"),(Vstup!S64)))))</f>
        <v>0</v>
      </c>
      <c r="G19" s="251">
        <f aca="true" t="shared" si="1" ref="G19:G24">E19*F19</f>
        <v>0</v>
      </c>
      <c r="H19" s="245">
        <f t="shared" si="0"/>
        <v>0</v>
      </c>
      <c r="I19" s="213"/>
    </row>
    <row r="20" spans="1:9" ht="14.25" customHeight="1">
      <c r="A20" s="252"/>
      <c r="B20" s="246">
        <v>5</v>
      </c>
      <c r="C20" s="250" t="b">
        <f>IF((C8="OBZ"),(Vstup!P11),IF((C8="OB1"),(Vstup!P29),IF((C8="OB2"),(Vstup!P47),IF((C8="OB3"),(Vstup!P65)))))</f>
        <v>0</v>
      </c>
      <c r="D20" s="250"/>
      <c r="E20" s="268">
        <v>0</v>
      </c>
      <c r="F20" s="248" t="b">
        <f>IF((C8="OBZ"),(Vstup!S11),IF((C8="OB1"),(Vstup!S29),IF((C8="OB2"),(Vstup!S47),IF((C8="OB3"),(Vstup!S65)))))</f>
        <v>0</v>
      </c>
      <c r="G20" s="251">
        <f t="shared" si="1"/>
        <v>0</v>
      </c>
      <c r="H20" s="245">
        <f t="shared" si="0"/>
        <v>0</v>
      </c>
      <c r="I20" s="213"/>
    </row>
    <row r="21" spans="1:9" ht="14.25" customHeight="1">
      <c r="A21" s="252"/>
      <c r="B21" s="246">
        <v>6</v>
      </c>
      <c r="C21" s="250" t="b">
        <f>IF((C8="OBZ"),(Vstup!P12),IF((C8="OB1"),(Vstup!P30),IF((C8="OB2"),(Vstup!P48),IF((C8="OB3"),(Vstup!P66)))))</f>
        <v>0</v>
      </c>
      <c r="D21" s="250"/>
      <c r="E21" s="268">
        <v>0</v>
      </c>
      <c r="F21" s="248" t="b">
        <f>IF((C8="OBZ"),(Vstup!S12),IF((C8="OB1"),(Vstup!S30),IF((C8="OB2"),(Vstup!S48),IF((C8="OB3"),(Vstup!S66)))))</f>
        <v>0</v>
      </c>
      <c r="G21" s="251">
        <f t="shared" si="1"/>
        <v>0</v>
      </c>
      <c r="H21" s="245">
        <f t="shared" si="0"/>
        <v>0</v>
      </c>
      <c r="I21" s="213"/>
    </row>
    <row r="22" spans="1:9" ht="14.25" customHeight="1">
      <c r="A22" s="252"/>
      <c r="B22" s="246">
        <v>7</v>
      </c>
      <c r="C22" s="250" t="b">
        <f>IF((C8="OBZ"),(Vstup!P13),IF((C8="OB1"),(Vstup!P31),IF((C8="OB2"),(Vstup!P49),IF((C8="OB3"),(Vstup!P67)))))</f>
        <v>0</v>
      </c>
      <c r="D22" s="250"/>
      <c r="E22" s="268">
        <v>0</v>
      </c>
      <c r="F22" s="248" t="b">
        <f>IF((C8="OBZ"),(Vstup!S13),IF((C8="OB1"),(Vstup!S31),IF((C8="OB2"),(Vstup!S49),IF((C8="OB3"),(Vstup!S67)))))</f>
        <v>0</v>
      </c>
      <c r="G22" s="251">
        <f t="shared" si="1"/>
        <v>0</v>
      </c>
      <c r="H22" s="245">
        <f t="shared" si="0"/>
        <v>0</v>
      </c>
      <c r="I22" s="213"/>
    </row>
    <row r="23" spans="1:9" ht="14.25" customHeight="1">
      <c r="A23" s="252"/>
      <c r="B23" s="246">
        <v>8</v>
      </c>
      <c r="C23" s="250" t="b">
        <f>IF((C8="OBZ"),(Vstup!P14),IF((C8="OB1"),(Vstup!P32),IF((C8="OB2"),(Vstup!P50),IF((C8="OB3"),(Vstup!P68)))))</f>
        <v>0</v>
      </c>
      <c r="D23" s="250"/>
      <c r="E23" s="268">
        <v>0</v>
      </c>
      <c r="F23" s="248" t="b">
        <f>IF((C8="OBZ"),(Vstup!S14),IF((C8="OB1"),(Vstup!S32),IF((C8="OB2"),(Vstup!S50),IF((C8="OB3"),(Vstup!S68)))))</f>
        <v>0</v>
      </c>
      <c r="G23" s="251">
        <f t="shared" si="1"/>
        <v>0</v>
      </c>
      <c r="H23" s="245">
        <f t="shared" si="0"/>
        <v>0</v>
      </c>
      <c r="I23" s="213"/>
    </row>
    <row r="24" spans="1:9" ht="14.25" customHeight="1">
      <c r="A24" s="252"/>
      <c r="B24" s="246">
        <v>9</v>
      </c>
      <c r="C24" s="250" t="b">
        <f>IF((C8="OBZ"),(Vstup!P15),IF((C8="OB1"),(Vstup!P33),IF((C8="OB2"),(Vstup!P51),IF((C8="OB3"),(Vstup!P69)))))</f>
        <v>0</v>
      </c>
      <c r="D24" s="250"/>
      <c r="E24" s="268">
        <v>0</v>
      </c>
      <c r="F24" s="248" t="b">
        <f>IF((C8="OBZ"),(Vstup!S15),IF((C8="OB1"),(Vstup!S33),IF((C8="OB2"),(Vstup!S51),IF((C8="OB3"),(Vstup!S69)))))</f>
        <v>0</v>
      </c>
      <c r="G24" s="251">
        <f t="shared" si="1"/>
        <v>0</v>
      </c>
      <c r="H24" s="245">
        <f t="shared" si="0"/>
        <v>0</v>
      </c>
      <c r="I24" s="213"/>
    </row>
    <row r="25" spans="1:9" ht="14.25" customHeight="1">
      <c r="A25" s="252"/>
      <c r="B25" s="253">
        <v>10</v>
      </c>
      <c r="C25" s="254" t="b">
        <f>IF((C8="OBZ"),(Vstup!P16),IF((C8="OB1"),(Vstup!P34),IF((C8="OB2"),(Vstup!P52),IF((C8="OB3"),(Vstup!P70)))))</f>
        <v>0</v>
      </c>
      <c r="D25" s="254"/>
      <c r="E25" s="269">
        <v>0</v>
      </c>
      <c r="F25" s="255" t="b">
        <f>IF((C8="OBZ"),(Vstup!S16),IF((C8="OB1"),(Vstup!S34),IF((C8="OB2"),(Vstup!S52),IF((C8="OB3"),(Vstup!S70)))))</f>
        <v>0</v>
      </c>
      <c r="G25" s="256">
        <f>E25*F25</f>
        <v>0</v>
      </c>
      <c r="H25" s="245">
        <f t="shared" si="0"/>
        <v>0</v>
      </c>
      <c r="I25" s="213"/>
    </row>
    <row r="26" spans="1:9" ht="12.75">
      <c r="A26" s="252"/>
      <c r="B26" s="257"/>
      <c r="C26" s="258" t="s">
        <v>82</v>
      </c>
      <c r="D26" s="258"/>
      <c r="E26" s="258"/>
      <c r="F26" s="258"/>
      <c r="G26" s="259">
        <f>SUM(G16:G25)</f>
        <v>0</v>
      </c>
      <c r="H26" s="260"/>
      <c r="I26" s="213"/>
    </row>
    <row r="27" spans="1:9" ht="12.75">
      <c r="A27" s="261"/>
      <c r="B27" s="262"/>
      <c r="C27" s="263"/>
      <c r="D27" s="263"/>
      <c r="E27" s="263"/>
      <c r="F27" s="263"/>
      <c r="G27" s="264"/>
      <c r="H27" s="265"/>
      <c r="I27" s="266"/>
    </row>
    <row r="28" spans="1:9" ht="12.75">
      <c r="A28" s="196"/>
      <c r="B28" s="197"/>
      <c r="C28" s="198"/>
      <c r="D28" s="198"/>
      <c r="E28" s="198"/>
      <c r="F28" s="198"/>
      <c r="G28" s="199"/>
      <c r="H28" s="196"/>
      <c r="I28" s="196"/>
    </row>
    <row r="29" spans="1:9" ht="12.75">
      <c r="A29" s="196"/>
      <c r="B29" s="197"/>
      <c r="C29" s="198"/>
      <c r="D29" s="198"/>
      <c r="E29" s="198"/>
      <c r="F29" s="198"/>
      <c r="G29" s="199"/>
      <c r="H29" s="196"/>
      <c r="I29" s="196"/>
    </row>
    <row r="30" spans="1:9" ht="12.75">
      <c r="A30" s="196"/>
      <c r="B30" s="197"/>
      <c r="C30" s="198"/>
      <c r="D30" s="198"/>
      <c r="E30" s="198"/>
      <c r="F30" s="198"/>
      <c r="G30" s="199"/>
      <c r="H30" s="196"/>
      <c r="I30" s="196"/>
    </row>
    <row r="31" spans="1:9" ht="12.75">
      <c r="A31" s="196"/>
      <c r="B31" s="197"/>
      <c r="C31" s="198"/>
      <c r="D31" s="198"/>
      <c r="E31" s="198"/>
      <c r="F31" s="198"/>
      <c r="G31" s="199"/>
      <c r="H31" s="196"/>
      <c r="I31" s="196"/>
    </row>
    <row r="32" spans="1:5" ht="12.75">
      <c r="A32" s="200" t="s">
        <v>141</v>
      </c>
      <c r="B32" s="201"/>
      <c r="C32" s="201"/>
      <c r="D32" s="201"/>
      <c r="E32" s="202"/>
    </row>
    <row r="35" spans="1:3" ht="12.75">
      <c r="A35" s="203" t="s">
        <v>142</v>
      </c>
      <c r="B35" s="204"/>
      <c r="C35" s="204"/>
    </row>
  </sheetData>
  <sheetProtection sheet="1"/>
  <mergeCells count="12">
    <mergeCell ref="D10:D12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</mergeCells>
  <printOptions/>
  <pageMargins left="0.7875" right="0.7875" top="0.9847222222222223" bottom="0.9840277777777777" header="0.49236111111111114" footer="0.5118055555555555"/>
  <pageSetup horizontalDpi="300" verticalDpi="300" orientation="landscape" paperSize="9"/>
  <headerFooter alignWithMargins="0">
    <oddHeader>&amp;C&amp;18Výsledkový list OBEDIENCE CZ</oddHeader>
  </headerFooter>
  <drawing r:id="rId1"/>
</worksheet>
</file>

<file path=xl/worksheets/sheet52.xml><?xml version="1.0" encoding="utf-8"?>
<worksheet xmlns="http://schemas.openxmlformats.org/spreadsheetml/2006/main" xmlns:r="http://schemas.openxmlformats.org/officeDocument/2006/relationships">
  <sheetPr>
    <tabColor indexed="45"/>
  </sheetPr>
  <dimension ref="A1:I35"/>
  <sheetViews>
    <sheetView showGridLines="0" workbookViewId="0" topLeftCell="A1">
      <selection activeCell="E16" sqref="E16"/>
    </sheetView>
  </sheetViews>
  <sheetFormatPr defaultColWidth="9.140625" defaultRowHeight="12.75"/>
  <cols>
    <col min="1" max="1" width="28.7109375" style="121" customWidth="1"/>
    <col min="2" max="2" width="6.00390625" style="121" customWidth="1"/>
    <col min="3" max="3" width="39.7109375" style="121" customWidth="1"/>
    <col min="4" max="4" width="15.7109375" style="121" customWidth="1"/>
    <col min="5" max="5" width="13.8515625" style="121" customWidth="1"/>
    <col min="6" max="6" width="6.421875" style="121" customWidth="1"/>
    <col min="7" max="7" width="16.421875" style="121" customWidth="1"/>
    <col min="8" max="8" width="0" style="121" hidden="1" customWidth="1"/>
    <col min="9" max="16384" width="9.140625" style="121" customWidth="1"/>
  </cols>
  <sheetData>
    <row r="1" spans="1:9" ht="12.75">
      <c r="A1" s="205" t="s">
        <v>133</v>
      </c>
      <c r="B1" s="206" t="s">
        <v>134</v>
      </c>
      <c r="C1" s="207" t="str">
        <f>+Vstup!I1</f>
        <v>Klub Obedience CZ</v>
      </c>
      <c r="D1" s="208"/>
      <c r="E1" s="208"/>
      <c r="F1" s="208"/>
      <c r="G1" s="208"/>
      <c r="H1" s="208"/>
      <c r="I1" s="209"/>
    </row>
    <row r="2" spans="1:9" ht="12.75">
      <c r="A2" s="210" t="s">
        <v>135</v>
      </c>
      <c r="B2" s="211" t="s">
        <v>134</v>
      </c>
      <c r="C2" s="212" t="str">
        <f>+Vstup!I2</f>
        <v>5.MR BO a AO</v>
      </c>
      <c r="D2" s="196"/>
      <c r="E2" s="196"/>
      <c r="F2" s="196"/>
      <c r="G2" s="196"/>
      <c r="H2" s="196"/>
      <c r="I2" s="213"/>
    </row>
    <row r="3" spans="1:9" ht="12.75">
      <c r="A3" s="210" t="s">
        <v>136</v>
      </c>
      <c r="B3" s="211" t="s">
        <v>134</v>
      </c>
      <c r="C3" s="214" t="str">
        <f>+Vstup!I3</f>
        <v>13.09.2014</v>
      </c>
      <c r="D3" s="196"/>
      <c r="E3" s="196"/>
      <c r="F3" s="196"/>
      <c r="G3" s="196"/>
      <c r="H3" s="196"/>
      <c r="I3" s="213"/>
    </row>
    <row r="4" spans="1:9" ht="12.75">
      <c r="A4" s="215"/>
      <c r="B4" s="211"/>
      <c r="C4" s="216"/>
      <c r="D4" s="196"/>
      <c r="E4" s="196"/>
      <c r="F4" s="196"/>
      <c r="G4" s="196"/>
      <c r="H4" s="196"/>
      <c r="I4" s="213"/>
    </row>
    <row r="5" spans="1:9" ht="12.75">
      <c r="A5" s="210" t="s">
        <v>137</v>
      </c>
      <c r="B5" s="211" t="s">
        <v>134</v>
      </c>
      <c r="C5" s="217">
        <f>+Vstup!B51</f>
        <v>0</v>
      </c>
      <c r="D5" s="196"/>
      <c r="E5" s="196"/>
      <c r="F5" s="196"/>
      <c r="G5" s="196"/>
      <c r="H5" s="196"/>
      <c r="I5" s="213"/>
    </row>
    <row r="6" spans="1:9" ht="12.75">
      <c r="A6" s="210" t="s">
        <v>2</v>
      </c>
      <c r="B6" s="211" t="s">
        <v>134</v>
      </c>
      <c r="C6" s="217">
        <f>+Vstup!C51</f>
        <v>0</v>
      </c>
      <c r="D6" s="196"/>
      <c r="E6" s="196"/>
      <c r="F6" s="196"/>
      <c r="G6" s="196"/>
      <c r="H6" s="196"/>
      <c r="I6" s="213"/>
    </row>
    <row r="7" spans="1:9" ht="12.75">
      <c r="A7" s="210" t="s">
        <v>3</v>
      </c>
      <c r="B7" s="211" t="s">
        <v>134</v>
      </c>
      <c r="C7" s="217">
        <f>+Vstup!D51</f>
        <v>0</v>
      </c>
      <c r="D7" s="196"/>
      <c r="E7" s="196"/>
      <c r="F7" s="196"/>
      <c r="G7" s="196"/>
      <c r="H7" s="196"/>
      <c r="I7" s="213"/>
    </row>
    <row r="8" spans="1:9" ht="12.75">
      <c r="A8" s="210" t="s">
        <v>4</v>
      </c>
      <c r="B8" s="211" t="s">
        <v>134</v>
      </c>
      <c r="C8" s="217">
        <f>+Vstup!E51</f>
        <v>0</v>
      </c>
      <c r="D8" s="196"/>
      <c r="E8" s="196"/>
      <c r="F8" s="196"/>
      <c r="G8" s="196"/>
      <c r="H8" s="196"/>
      <c r="I8" s="213"/>
    </row>
    <row r="9" spans="1:9" ht="12.75">
      <c r="A9" s="210"/>
      <c r="B9" s="218"/>
      <c r="C9" s="216"/>
      <c r="D9" s="196"/>
      <c r="E9" s="196"/>
      <c r="F9" s="196"/>
      <c r="G9" s="196"/>
      <c r="H9" s="196"/>
      <c r="I9" s="213"/>
    </row>
    <row r="10" spans="1:9" ht="41.25" customHeight="1">
      <c r="A10" s="210" t="s">
        <v>138</v>
      </c>
      <c r="B10" s="211" t="s">
        <v>134</v>
      </c>
      <c r="C10" s="214" t="str">
        <f>+Vstup!I4</f>
        <v>Rudy Cattrysse / Markéta Píšová (OBZ)</v>
      </c>
      <c r="D10" s="219" t="s">
        <v>139</v>
      </c>
      <c r="E10" s="220" t="s">
        <v>9</v>
      </c>
      <c r="F10" s="221"/>
      <c r="G10" s="222"/>
      <c r="H10" s="196"/>
      <c r="I10" s="213"/>
    </row>
    <row r="11" spans="1:9" ht="12.75">
      <c r="A11" s="210"/>
      <c r="B11" s="211"/>
      <c r="C11" s="214"/>
      <c r="D11" s="219"/>
      <c r="E11" s="223" t="s">
        <v>16</v>
      </c>
      <c r="F11" s="224"/>
      <c r="G11" s="225" t="b">
        <f>IF((C8="OBZ"),(Vstup!T2),IF((C8="OB1"),(Vstup!T20),IF((C8="OB2"),(Vstup!T38),IF((C8="OB3"),(Vstup!T56)))))</f>
        <v>0</v>
      </c>
      <c r="H11" s="226"/>
      <c r="I11" s="213"/>
    </row>
    <row r="12" spans="1:9" ht="12.75">
      <c r="A12" s="210" t="s">
        <v>140</v>
      </c>
      <c r="B12" s="211" t="s">
        <v>134</v>
      </c>
      <c r="C12" s="212" t="str">
        <f>+Vstup!I6</f>
        <v>Zuzana Coufalová / Hana Böhme (OBZ)</v>
      </c>
      <c r="D12" s="219"/>
      <c r="E12" s="223" t="s">
        <v>23</v>
      </c>
      <c r="F12" s="224"/>
      <c r="G12" s="225" t="b">
        <f>IF((C8="OBZ"),(Vstup!T3),IF((C8="OB1"),(Vstup!T21),IF((C8="OB2"),(Vstup!T39),IF((C8="OB3"),(Vstup!T57)))))</f>
        <v>0</v>
      </c>
      <c r="H12" s="196"/>
      <c r="I12" s="213"/>
    </row>
    <row r="13" spans="1:9" ht="12.75">
      <c r="A13" s="210"/>
      <c r="B13" s="211"/>
      <c r="C13" s="212"/>
      <c r="D13" s="157">
        <v>0</v>
      </c>
      <c r="E13" s="227" t="s">
        <v>30</v>
      </c>
      <c r="F13" s="228"/>
      <c r="G13" s="225" t="b">
        <f>IF((C8="OBZ"),(Vstup!T4),IF((C8="OB1"),(Vstup!T22),IF((C8="OB2"),(Vstup!T40),IF((C8="OB3"),(Vstup!T58)))))</f>
        <v>0</v>
      </c>
      <c r="H13" s="196"/>
      <c r="I13" s="213"/>
    </row>
    <row r="14" spans="1:9" ht="20.25" customHeight="1">
      <c r="A14" s="229"/>
      <c r="B14" s="230"/>
      <c r="C14" s="212"/>
      <c r="D14" s="231">
        <f>IF(D13="DISK","DISK",(+G26+D13))</f>
        <v>0</v>
      </c>
      <c r="E14" s="232" t="s">
        <v>34</v>
      </c>
      <c r="F14" s="233"/>
      <c r="G14" s="234" t="b">
        <f>IF((C8)="OBZ",(A15),IF((C8)="OB1",(A16),IF((C8)="OB2",(A17),IF((C8)="OB3",(A18)))))</f>
        <v>0</v>
      </c>
      <c r="H14" s="196"/>
      <c r="I14" s="213"/>
    </row>
    <row r="15" spans="1:9" ht="12.75">
      <c r="A15" s="235" t="str">
        <f>IF(D14="DISK","Diskvalifikace",IF(D14&gt;223.99,"Výborný",IF(D14&gt;195.99,"Velmi dobrý",IF(D14&gt;139.99,"Dobrý",IF(D14&lt;140,"Nehodnocen")))))</f>
        <v>Nehodnocen</v>
      </c>
      <c r="B15" s="236" t="s">
        <v>39</v>
      </c>
      <c r="C15" s="237" t="s">
        <v>40</v>
      </c>
      <c r="D15" s="237"/>
      <c r="E15" s="238" t="s">
        <v>41</v>
      </c>
      <c r="F15" s="239" t="s">
        <v>42</v>
      </c>
      <c r="G15" s="240" t="s">
        <v>43</v>
      </c>
      <c r="H15" s="196"/>
      <c r="I15" s="213"/>
    </row>
    <row r="16" spans="1:9" ht="14.25" customHeight="1">
      <c r="A16" s="235" t="str">
        <f>IF(D14="DISK","Diskvalifikace",IF(D14&gt;223.99,"Výborný",IF(D14&gt;195.99,"Velmi dobrý",IF(D14&gt;139.99,"Dobrý",IF(D14&lt;140,"Nehodnocen")))))</f>
        <v>Nehodnocen</v>
      </c>
      <c r="B16" s="241">
        <v>1</v>
      </c>
      <c r="C16" s="242" t="b">
        <f>IF((C8="OBZ"),(Vstup!P7),IF((C8="OB1"),(Vstup!P25),IF((C8="OB2"),(Vstup!P43),IF((C8="OB3"),(Vstup!P61)))))</f>
        <v>0</v>
      </c>
      <c r="D16" s="242"/>
      <c r="E16" s="183">
        <v>0</v>
      </c>
      <c r="F16" s="243" t="b">
        <f>IF((C8="OBZ"),(Vstup!S7),IF((C8="OB1"),(Vstup!S25),IF((C8="OB2"),(Vstup!S43),IF((C8="OB3"),(Vstup!S61)))))</f>
        <v>0</v>
      </c>
      <c r="G16" s="244">
        <f>E16*F16</f>
        <v>0</v>
      </c>
      <c r="H16" s="245">
        <f aca="true" t="shared" si="0" ref="H16:H25">IF(D16=0,E16*2,D16+E16)/2</f>
        <v>0</v>
      </c>
      <c r="I16" s="213"/>
    </row>
    <row r="17" spans="1:9" ht="14.25" customHeight="1">
      <c r="A17" s="235" t="str">
        <f>IF(D14="DISK","Diskvalifikace",IF(D14&gt;255.99,"Výborný",IF(D14&gt;224.99,"Velmi dobrý",IF(D14&gt;191.99,"Dobrý",IF(D14&lt;192,"Nehodnocen")))))</f>
        <v>Nehodnocen</v>
      </c>
      <c r="B17" s="246">
        <v>2</v>
      </c>
      <c r="C17" s="247" t="b">
        <f>IF((C8="OBZ"),(Vstup!P8),IF((C8="OB1"),(Vstup!P26),IF((C8="OB2"),(Vstup!P44),IF((C8="OB3"),(Vstup!P62)))))</f>
        <v>0</v>
      </c>
      <c r="D17" s="247"/>
      <c r="E17" s="267">
        <v>0</v>
      </c>
      <c r="F17" s="248" t="b">
        <f>IF((C8="OBZ"),(Vstup!S8),IF((C8="OB1"),(Vstup!S26),IF((C8="OB2"),(Vstup!S44),IF((C8="OB3"),(Vstup!S62)))))</f>
        <v>0</v>
      </c>
      <c r="G17" s="249">
        <f>E17*F17</f>
        <v>0</v>
      </c>
      <c r="H17" s="245">
        <f t="shared" si="0"/>
        <v>0</v>
      </c>
      <c r="I17" s="213"/>
    </row>
    <row r="18" spans="1:9" ht="14.25" customHeight="1">
      <c r="A18" s="235" t="str">
        <f>IF(D14="DISK","Diskvalifikace",IF(D14&gt;255.99,"Výborný",IF(D14&gt;224.99,"Velmi dobrý",IF(D14&gt;191.99,"Dobrý",IF(D14&lt;192,"Nehodnocen")))))</f>
        <v>Nehodnocen</v>
      </c>
      <c r="B18" s="246">
        <v>3</v>
      </c>
      <c r="C18" s="250" t="b">
        <f>IF((C8="OBZ"),(Vstup!P9),IF((C8="OB1"),(Vstup!P27),IF((C8="OB2"),(Vstup!P45),IF((C8="OB3"),(Vstup!P63)))))</f>
        <v>0</v>
      </c>
      <c r="D18" s="250"/>
      <c r="E18" s="268">
        <v>0</v>
      </c>
      <c r="F18" s="248" t="b">
        <f>IF((C8="OBZ"),(Vstup!S9),IF((C8="OB1"),(Vstup!S27),IF((C8="OB2"),(Vstup!S45),IF((C8="OB3"),(Vstup!S63)))))</f>
        <v>0</v>
      </c>
      <c r="G18" s="251">
        <f>E18*F18</f>
        <v>0</v>
      </c>
      <c r="H18" s="245">
        <f t="shared" si="0"/>
        <v>0</v>
      </c>
      <c r="I18" s="213"/>
    </row>
    <row r="19" spans="1:9" ht="14.25" customHeight="1">
      <c r="A19" s="252"/>
      <c r="B19" s="246">
        <v>4</v>
      </c>
      <c r="C19" s="250" t="b">
        <f>IF((C8="OBZ"),(Vstup!P10),IF((C8="OB1"),(Vstup!P28),IF((C8="OB2"),(Vstup!P46),IF((C8="OB3"),(Vstup!P64)))))</f>
        <v>0</v>
      </c>
      <c r="D19" s="250"/>
      <c r="E19" s="268">
        <v>0</v>
      </c>
      <c r="F19" s="248" t="b">
        <f>IF((C8="OBZ"),(Vstup!S10),IF((C8="OB1"),(Vstup!S28),IF((C8="OB2"),(Vstup!S46),IF((C8="OB3"),(Vstup!S64)))))</f>
        <v>0</v>
      </c>
      <c r="G19" s="251">
        <f aca="true" t="shared" si="1" ref="G19:G24">E19*F19</f>
        <v>0</v>
      </c>
      <c r="H19" s="245">
        <f t="shared" si="0"/>
        <v>0</v>
      </c>
      <c r="I19" s="213"/>
    </row>
    <row r="20" spans="1:9" ht="14.25" customHeight="1">
      <c r="A20" s="252"/>
      <c r="B20" s="246">
        <v>5</v>
      </c>
      <c r="C20" s="250" t="b">
        <f>IF((C8="OBZ"),(Vstup!P11),IF((C8="OB1"),(Vstup!P29),IF((C8="OB2"),(Vstup!P47),IF((C8="OB3"),(Vstup!P65)))))</f>
        <v>0</v>
      </c>
      <c r="D20" s="250"/>
      <c r="E20" s="268">
        <v>0</v>
      </c>
      <c r="F20" s="248" t="b">
        <f>IF((C8="OBZ"),(Vstup!S11),IF((C8="OB1"),(Vstup!S29),IF((C8="OB2"),(Vstup!S47),IF((C8="OB3"),(Vstup!S65)))))</f>
        <v>0</v>
      </c>
      <c r="G20" s="251">
        <f t="shared" si="1"/>
        <v>0</v>
      </c>
      <c r="H20" s="245">
        <f t="shared" si="0"/>
        <v>0</v>
      </c>
      <c r="I20" s="213"/>
    </row>
    <row r="21" spans="1:9" ht="14.25" customHeight="1">
      <c r="A21" s="252"/>
      <c r="B21" s="246">
        <v>6</v>
      </c>
      <c r="C21" s="250" t="b">
        <f>IF((C8="OBZ"),(Vstup!P12),IF((C8="OB1"),(Vstup!P30),IF((C8="OB2"),(Vstup!P48),IF((C8="OB3"),(Vstup!P66)))))</f>
        <v>0</v>
      </c>
      <c r="D21" s="250"/>
      <c r="E21" s="268">
        <v>0</v>
      </c>
      <c r="F21" s="248" t="b">
        <f>IF((C8="OBZ"),(Vstup!S12),IF((C8="OB1"),(Vstup!S30),IF((C8="OB2"),(Vstup!S48),IF((C8="OB3"),(Vstup!S66)))))</f>
        <v>0</v>
      </c>
      <c r="G21" s="251">
        <f t="shared" si="1"/>
        <v>0</v>
      </c>
      <c r="H21" s="245">
        <f t="shared" si="0"/>
        <v>0</v>
      </c>
      <c r="I21" s="213"/>
    </row>
    <row r="22" spans="1:9" ht="14.25" customHeight="1">
      <c r="A22" s="252"/>
      <c r="B22" s="246">
        <v>7</v>
      </c>
      <c r="C22" s="250" t="b">
        <f>IF((C8="OBZ"),(Vstup!P13),IF((C8="OB1"),(Vstup!P31),IF((C8="OB2"),(Vstup!P49),IF((C8="OB3"),(Vstup!P67)))))</f>
        <v>0</v>
      </c>
      <c r="D22" s="250"/>
      <c r="E22" s="268">
        <v>0</v>
      </c>
      <c r="F22" s="248" t="b">
        <f>IF((C8="OBZ"),(Vstup!S13),IF((C8="OB1"),(Vstup!S31),IF((C8="OB2"),(Vstup!S49),IF((C8="OB3"),(Vstup!S67)))))</f>
        <v>0</v>
      </c>
      <c r="G22" s="251">
        <f t="shared" si="1"/>
        <v>0</v>
      </c>
      <c r="H22" s="245">
        <f t="shared" si="0"/>
        <v>0</v>
      </c>
      <c r="I22" s="213"/>
    </row>
    <row r="23" spans="1:9" ht="14.25" customHeight="1">
      <c r="A23" s="252"/>
      <c r="B23" s="246">
        <v>8</v>
      </c>
      <c r="C23" s="250" t="b">
        <f>IF((C8="OBZ"),(Vstup!P14),IF((C8="OB1"),(Vstup!P32),IF((C8="OB2"),(Vstup!P50),IF((C8="OB3"),(Vstup!P68)))))</f>
        <v>0</v>
      </c>
      <c r="D23" s="250"/>
      <c r="E23" s="268">
        <v>0</v>
      </c>
      <c r="F23" s="248" t="b">
        <f>IF((C8="OBZ"),(Vstup!S14),IF((C8="OB1"),(Vstup!S32),IF((C8="OB2"),(Vstup!S50),IF((C8="OB3"),(Vstup!S68)))))</f>
        <v>0</v>
      </c>
      <c r="G23" s="251">
        <f t="shared" si="1"/>
        <v>0</v>
      </c>
      <c r="H23" s="245">
        <f t="shared" si="0"/>
        <v>0</v>
      </c>
      <c r="I23" s="213"/>
    </row>
    <row r="24" spans="1:9" ht="14.25" customHeight="1">
      <c r="A24" s="252"/>
      <c r="B24" s="246">
        <v>9</v>
      </c>
      <c r="C24" s="250" t="b">
        <f>IF((C8="OBZ"),(Vstup!P15),IF((C8="OB1"),(Vstup!P33),IF((C8="OB2"),(Vstup!P51),IF((C8="OB3"),(Vstup!P69)))))</f>
        <v>0</v>
      </c>
      <c r="D24" s="250"/>
      <c r="E24" s="268">
        <v>0</v>
      </c>
      <c r="F24" s="248" t="b">
        <f>IF((C8="OBZ"),(Vstup!S15),IF((C8="OB1"),(Vstup!S33),IF((C8="OB2"),(Vstup!S51),IF((C8="OB3"),(Vstup!S69)))))</f>
        <v>0</v>
      </c>
      <c r="G24" s="251">
        <f t="shared" si="1"/>
        <v>0</v>
      </c>
      <c r="H24" s="245">
        <f t="shared" si="0"/>
        <v>0</v>
      </c>
      <c r="I24" s="213"/>
    </row>
    <row r="25" spans="1:9" ht="14.25" customHeight="1">
      <c r="A25" s="252"/>
      <c r="B25" s="253">
        <v>10</v>
      </c>
      <c r="C25" s="254" t="b">
        <f>IF((C8="OBZ"),(Vstup!P16),IF((C8="OB1"),(Vstup!P34),IF((C8="OB2"),(Vstup!P52),IF((C8="OB3"),(Vstup!P70)))))</f>
        <v>0</v>
      </c>
      <c r="D25" s="254"/>
      <c r="E25" s="269">
        <v>0</v>
      </c>
      <c r="F25" s="255" t="b">
        <f>IF((C8="OBZ"),(Vstup!S16),IF((C8="OB1"),(Vstup!S34),IF((C8="OB2"),(Vstup!S52),IF((C8="OB3"),(Vstup!S70)))))</f>
        <v>0</v>
      </c>
      <c r="G25" s="256">
        <f>E25*F25</f>
        <v>0</v>
      </c>
      <c r="H25" s="245">
        <f t="shared" si="0"/>
        <v>0</v>
      </c>
      <c r="I25" s="213"/>
    </row>
    <row r="26" spans="1:9" ht="12.75">
      <c r="A26" s="252"/>
      <c r="B26" s="257"/>
      <c r="C26" s="258" t="s">
        <v>82</v>
      </c>
      <c r="D26" s="258"/>
      <c r="E26" s="258"/>
      <c r="F26" s="258"/>
      <c r="G26" s="259">
        <f>SUM(G16:G25)</f>
        <v>0</v>
      </c>
      <c r="H26" s="260"/>
      <c r="I26" s="213"/>
    </row>
    <row r="27" spans="1:9" ht="12.75">
      <c r="A27" s="261"/>
      <c r="B27" s="262"/>
      <c r="C27" s="263"/>
      <c r="D27" s="263"/>
      <c r="E27" s="263"/>
      <c r="F27" s="263"/>
      <c r="G27" s="264"/>
      <c r="H27" s="265"/>
      <c r="I27" s="266"/>
    </row>
    <row r="28" spans="1:9" ht="12.75">
      <c r="A28" s="196"/>
      <c r="B28" s="197"/>
      <c r="C28" s="198"/>
      <c r="D28" s="198"/>
      <c r="E28" s="198"/>
      <c r="F28" s="198"/>
      <c r="G28" s="199"/>
      <c r="H28" s="196"/>
      <c r="I28" s="196"/>
    </row>
    <row r="29" spans="1:9" ht="12.75">
      <c r="A29" s="196"/>
      <c r="B29" s="197"/>
      <c r="C29" s="198"/>
      <c r="D29" s="198"/>
      <c r="E29" s="198"/>
      <c r="F29" s="198"/>
      <c r="G29" s="199"/>
      <c r="H29" s="196"/>
      <c r="I29" s="196"/>
    </row>
    <row r="30" spans="1:9" ht="12.75">
      <c r="A30" s="196"/>
      <c r="B30" s="197"/>
      <c r="C30" s="198"/>
      <c r="D30" s="198"/>
      <c r="E30" s="198"/>
      <c r="F30" s="198"/>
      <c r="G30" s="199"/>
      <c r="H30" s="196"/>
      <c r="I30" s="196"/>
    </row>
    <row r="31" spans="1:9" ht="12.75">
      <c r="A31" s="196"/>
      <c r="B31" s="197"/>
      <c r="C31" s="198"/>
      <c r="D31" s="198"/>
      <c r="E31" s="198"/>
      <c r="F31" s="198"/>
      <c r="G31" s="199"/>
      <c r="H31" s="196"/>
      <c r="I31" s="196"/>
    </row>
    <row r="32" spans="1:5" ht="12.75">
      <c r="A32" s="200" t="s">
        <v>141</v>
      </c>
      <c r="B32" s="201"/>
      <c r="C32" s="201"/>
      <c r="D32" s="201"/>
      <c r="E32" s="202"/>
    </row>
    <row r="35" spans="1:3" ht="12.75">
      <c r="A35" s="203" t="s">
        <v>142</v>
      </c>
      <c r="B35" s="204"/>
      <c r="C35" s="204"/>
    </row>
  </sheetData>
  <sheetProtection sheet="1"/>
  <mergeCells count="12">
    <mergeCell ref="D10:D12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</mergeCells>
  <printOptions/>
  <pageMargins left="0.7875" right="0.7875" top="0.9847222222222223" bottom="0.9840277777777777" header="0.49236111111111114" footer="0.5118055555555555"/>
  <pageSetup horizontalDpi="300" verticalDpi="300" orientation="landscape" paperSize="9"/>
  <headerFooter alignWithMargins="0">
    <oddHeader>&amp;C&amp;18Výsledkový list OBEDIENCE CZ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5"/>
  </sheetPr>
  <dimension ref="A1:I35"/>
  <sheetViews>
    <sheetView showGridLines="0" workbookViewId="0" topLeftCell="A7">
      <selection activeCell="K24" sqref="K24"/>
    </sheetView>
  </sheetViews>
  <sheetFormatPr defaultColWidth="9.140625" defaultRowHeight="12.75"/>
  <cols>
    <col min="1" max="1" width="28.7109375" style="121" customWidth="1"/>
    <col min="2" max="2" width="6.00390625" style="121" customWidth="1"/>
    <col min="3" max="3" width="39.7109375" style="121" customWidth="1"/>
    <col min="4" max="4" width="15.7109375" style="121" customWidth="1"/>
    <col min="5" max="5" width="13.8515625" style="121" customWidth="1"/>
    <col min="6" max="6" width="6.421875" style="121" customWidth="1"/>
    <col min="7" max="7" width="16.421875" style="121" customWidth="1"/>
    <col min="8" max="8" width="0" style="121" hidden="1" customWidth="1"/>
    <col min="9" max="16384" width="9.140625" style="121" customWidth="1"/>
  </cols>
  <sheetData>
    <row r="1" spans="1:9" ht="12.75">
      <c r="A1" s="205" t="s">
        <v>133</v>
      </c>
      <c r="B1" s="206" t="s">
        <v>134</v>
      </c>
      <c r="C1" s="207" t="str">
        <f>+Vstup!I1</f>
        <v>Klub Obedience CZ</v>
      </c>
      <c r="D1" s="208"/>
      <c r="E1" s="208"/>
      <c r="F1" s="208"/>
      <c r="G1" s="208"/>
      <c r="H1" s="208"/>
      <c r="I1" s="209"/>
    </row>
    <row r="2" spans="1:9" ht="12.75">
      <c r="A2" s="210" t="s">
        <v>135</v>
      </c>
      <c r="B2" s="211" t="s">
        <v>134</v>
      </c>
      <c r="C2" s="212" t="str">
        <f>+Vstup!I2</f>
        <v>5.MR BO a AO</v>
      </c>
      <c r="D2" s="196"/>
      <c r="E2" s="196"/>
      <c r="F2" s="196"/>
      <c r="G2" s="196"/>
      <c r="H2" s="196"/>
      <c r="I2" s="213"/>
    </row>
    <row r="3" spans="1:9" ht="12.75">
      <c r="A3" s="210" t="s">
        <v>136</v>
      </c>
      <c r="B3" s="211" t="s">
        <v>134</v>
      </c>
      <c r="C3" s="214" t="str">
        <f>+Vstup!I3</f>
        <v>13.09.2014</v>
      </c>
      <c r="D3" s="196"/>
      <c r="E3" s="196"/>
      <c r="F3" s="196"/>
      <c r="G3" s="196"/>
      <c r="H3" s="196"/>
      <c r="I3" s="213"/>
    </row>
    <row r="4" spans="1:9" ht="12.75">
      <c r="A4" s="215"/>
      <c r="B4" s="211"/>
      <c r="C4" s="216"/>
      <c r="D4" s="196"/>
      <c r="E4" s="196"/>
      <c r="F4" s="196"/>
      <c r="G4" s="196"/>
      <c r="H4" s="196"/>
      <c r="I4" s="213"/>
    </row>
    <row r="5" spans="1:9" ht="12.75">
      <c r="A5" s="210" t="s">
        <v>137</v>
      </c>
      <c r="B5" s="211" t="s">
        <v>134</v>
      </c>
      <c r="C5" s="217" t="str">
        <f>+Vstup!B5</f>
        <v>Agnieszka Kierzenkowska</v>
      </c>
      <c r="D5" s="196"/>
      <c r="E5" s="196"/>
      <c r="F5" s="196"/>
      <c r="G5" s="196"/>
      <c r="H5" s="196"/>
      <c r="I5" s="213"/>
    </row>
    <row r="6" spans="1:9" ht="12.75">
      <c r="A6" s="210" t="s">
        <v>2</v>
      </c>
      <c r="B6" s="211" t="s">
        <v>134</v>
      </c>
      <c r="C6" s="217" t="str">
        <f>+Vstup!C5</f>
        <v>LETS GO WHISKY from Mike's Place</v>
      </c>
      <c r="D6" s="196"/>
      <c r="E6" s="196"/>
      <c r="F6" s="196"/>
      <c r="G6" s="196"/>
      <c r="H6" s="196"/>
      <c r="I6" s="213"/>
    </row>
    <row r="7" spans="1:9" ht="12.75">
      <c r="A7" s="210" t="s">
        <v>3</v>
      </c>
      <c r="B7" s="211" t="s">
        <v>134</v>
      </c>
      <c r="C7" s="217" t="str">
        <f>+Vstup!D5</f>
        <v>malinois</v>
      </c>
      <c r="D7" s="196"/>
      <c r="E7" s="196"/>
      <c r="F7" s="196"/>
      <c r="G7" s="196"/>
      <c r="H7" s="196"/>
      <c r="I7" s="213"/>
    </row>
    <row r="8" spans="1:9" ht="12.75">
      <c r="A8" s="210" t="s">
        <v>4</v>
      </c>
      <c r="B8" s="211" t="s">
        <v>134</v>
      </c>
      <c r="C8" s="217" t="str">
        <f>+Vstup!E5</f>
        <v>OB1</v>
      </c>
      <c r="D8" s="196"/>
      <c r="E8" s="196"/>
      <c r="F8" s="196"/>
      <c r="G8" s="196"/>
      <c r="H8" s="196"/>
      <c r="I8" s="213"/>
    </row>
    <row r="9" spans="1:9" ht="12.75">
      <c r="A9" s="210"/>
      <c r="B9" s="218"/>
      <c r="C9" s="216"/>
      <c r="D9" s="196"/>
      <c r="E9" s="196"/>
      <c r="F9" s="196"/>
      <c r="G9" s="196"/>
      <c r="H9" s="196"/>
      <c r="I9" s="213"/>
    </row>
    <row r="10" spans="1:9" ht="41.25" customHeight="1">
      <c r="A10" s="210" t="s">
        <v>138</v>
      </c>
      <c r="B10" s="211" t="s">
        <v>134</v>
      </c>
      <c r="C10" s="214" t="str">
        <f>+Vstup!I4</f>
        <v>Rudy Cattrysse / Markéta Píšová (OBZ)</v>
      </c>
      <c r="D10" s="219" t="s">
        <v>139</v>
      </c>
      <c r="E10" s="220" t="s">
        <v>9</v>
      </c>
      <c r="F10" s="221"/>
      <c r="G10" s="222"/>
      <c r="H10" s="196"/>
      <c r="I10" s="213"/>
    </row>
    <row r="11" spans="1:9" ht="12.75">
      <c r="A11" s="210"/>
      <c r="B11" s="211"/>
      <c r="C11" s="214"/>
      <c r="D11" s="219"/>
      <c r="E11" s="223" t="s">
        <v>16</v>
      </c>
      <c r="F11" s="224"/>
      <c r="G11" s="225" t="str">
        <f>IF((C8="OBZ"),(Vstup!T2),IF((C8="OB1"),(Vstup!T20),IF((C8="OB2"),(Vstup!T38),IF((C8="OB3"),(Vstup!T56)))))</f>
        <v>280,0 - 224,0</v>
      </c>
      <c r="H11" s="226"/>
      <c r="I11" s="213"/>
    </row>
    <row r="12" spans="1:9" ht="12.75">
      <c r="A12" s="210" t="s">
        <v>140</v>
      </c>
      <c r="B12" s="211" t="s">
        <v>134</v>
      </c>
      <c r="C12" s="212" t="str">
        <f>+Vstup!I6</f>
        <v>Zuzana Coufalová / Hana Böhme (OBZ)</v>
      </c>
      <c r="D12" s="219"/>
      <c r="E12" s="223" t="s">
        <v>23</v>
      </c>
      <c r="F12" s="224"/>
      <c r="G12" s="225" t="str">
        <f>IF((C8="OBZ"),(Vstup!T3),IF((C8="OB1"),(Vstup!T21),IF((C8="OB2"),(Vstup!T39),IF((C8="OB3"),(Vstup!T57)))))</f>
        <v>223,9 - 196,0</v>
      </c>
      <c r="H12" s="196"/>
      <c r="I12" s="213"/>
    </row>
    <row r="13" spans="1:9" ht="12.75">
      <c r="A13" s="210"/>
      <c r="B13" s="211"/>
      <c r="C13" s="212"/>
      <c r="D13" s="157">
        <v>0</v>
      </c>
      <c r="E13" s="227" t="s">
        <v>30</v>
      </c>
      <c r="F13" s="228"/>
      <c r="G13" s="225" t="str">
        <f>IF((C8="OBZ"),(Vstup!T4),IF((C8="OB1"),(Vstup!T22),IF((C8="OB2"),(Vstup!T40),IF((C8="OB3"),(Vstup!T58)))))</f>
        <v>195,9 - 140,0</v>
      </c>
      <c r="H13" s="196"/>
      <c r="I13" s="213"/>
    </row>
    <row r="14" spans="1:9" ht="20.25" customHeight="1">
      <c r="A14" s="229"/>
      <c r="B14" s="230"/>
      <c r="C14" s="212"/>
      <c r="D14" s="231">
        <f>IF(D13="DISK","DISK",(+G26+D13))</f>
        <v>238</v>
      </c>
      <c r="E14" s="232" t="s">
        <v>34</v>
      </c>
      <c r="F14" s="233"/>
      <c r="G14" s="234" t="str">
        <f>IF((C8)="OBZ",(A15),IF((C8)="OB1",(A16),IF((C8)="OB2",(A17),IF((C8)="OB3",(A18)))))</f>
        <v>Výborný</v>
      </c>
      <c r="H14" s="196"/>
      <c r="I14" s="213"/>
    </row>
    <row r="15" spans="1:9" ht="12.75">
      <c r="A15" s="235" t="str">
        <f>IF(D14="DISK","Diskvalifikace",IF(D14&gt;223.99,"Výborný",IF(D14&gt;195.99,"Velmi dobrý",IF(D14&gt;139.99,"Dobrý",IF(D14&lt;140,"Nehodnocen")))))</f>
        <v>Výborný</v>
      </c>
      <c r="B15" s="236" t="s">
        <v>39</v>
      </c>
      <c r="C15" s="237" t="s">
        <v>40</v>
      </c>
      <c r="D15" s="237"/>
      <c r="E15" s="238" t="s">
        <v>41</v>
      </c>
      <c r="F15" s="239" t="s">
        <v>42</v>
      </c>
      <c r="G15" s="240" t="s">
        <v>43</v>
      </c>
      <c r="H15" s="196"/>
      <c r="I15" s="213"/>
    </row>
    <row r="16" spans="1:9" ht="14.25" customHeight="1">
      <c r="A16" s="235" t="str">
        <f>IF(D14="DISK","Diskvalifikace",IF(D14&gt;223.99,"Výborný",IF(D14&gt;195.99,"Velmi dobrý",IF(D14&gt;139.99,"Dobrý",IF(D14&lt;140,"Nehodnocen")))))</f>
        <v>Výborný</v>
      </c>
      <c r="B16" s="241">
        <v>1</v>
      </c>
      <c r="C16" s="242" t="str">
        <f>IF((C8="OBZ"),(Vstup!P7),IF((C8="OB1"),(Vstup!P25),IF((C8="OB2"),(Vstup!P43),IF((C8="OB3"),(Vstup!P61)))))</f>
        <v>Odložení vleže ve skupině</v>
      </c>
      <c r="D16" s="242"/>
      <c r="E16" s="170">
        <v>10</v>
      </c>
      <c r="F16" s="243">
        <f>IF((C8="OBZ"),(Vstup!S7),IF((C8="OB1"),(Vstup!S25),IF((C8="OB2"),(Vstup!S43),IF((C8="OB3"),(Vstup!S61)))))</f>
        <v>3</v>
      </c>
      <c r="G16" s="244">
        <f>E16*F16</f>
        <v>30</v>
      </c>
      <c r="H16" s="245">
        <f aca="true" t="shared" si="0" ref="H16:H25">IF(D16=0,E16*2,D16+E16)/2</f>
        <v>10</v>
      </c>
      <c r="I16" s="213"/>
    </row>
    <row r="17" spans="1:9" ht="14.25" customHeight="1">
      <c r="A17" s="235" t="str">
        <f>IF(D14="DISK","Diskvalifikace",IF(D14&gt;255.99,"Výborný",IF(D14&gt;224.99,"Velmi dobrý",IF(D14&gt;191.99,"Dobrý",IF(D14&lt;192,"Nehodnocen")))))</f>
        <v>Velmi dobrý</v>
      </c>
      <c r="B17" s="246">
        <v>2</v>
      </c>
      <c r="C17" s="247" t="str">
        <f>IF((C8="OBZ"),(Vstup!P8),IF((C8="OB1"),(Vstup!P26),IF((C8="OB2"),(Vstup!P44),IF((C8="OB3"),(Vstup!P62)))))</f>
        <v>Chůze u nohy</v>
      </c>
      <c r="D17" s="247"/>
      <c r="E17" s="170">
        <v>9</v>
      </c>
      <c r="F17" s="248">
        <f>IF((C8="OBZ"),(Vstup!S8),IF((C8="OB1"),(Vstup!S26),IF((C8="OB2"),(Vstup!S44),IF((C8="OB3"),(Vstup!S62)))))</f>
        <v>3</v>
      </c>
      <c r="G17" s="249">
        <f>E17*F17</f>
        <v>27</v>
      </c>
      <c r="H17" s="245">
        <f t="shared" si="0"/>
        <v>9</v>
      </c>
      <c r="I17" s="213"/>
    </row>
    <row r="18" spans="1:9" ht="14.25" customHeight="1">
      <c r="A18" s="235" t="str">
        <f>IF(D14="DISK","Diskvalifikace",IF(D14&gt;255.99,"Výborný",IF(D14&gt;224.99,"Velmi dobrý",IF(D14&gt;191.99,"Dobrý",IF(D14&lt;192,"Nehodnocen")))))</f>
        <v>Velmi dobrý</v>
      </c>
      <c r="B18" s="246">
        <v>3</v>
      </c>
      <c r="C18" s="250" t="str">
        <f>IF((C8="OBZ"),(Vstup!P9),IF((C8="OB1"),(Vstup!P27),IF((C8="OB2"),(Vstup!P45),IF((C8="OB3"),(Vstup!P63)))))</f>
        <v>Přivolání </v>
      </c>
      <c r="D18" s="250"/>
      <c r="E18" s="170">
        <v>8.5</v>
      </c>
      <c r="F18" s="248">
        <f>IF((C8="OBZ"),(Vstup!S9),IF((C8="OB1"),(Vstup!S27),IF((C8="OB2"),(Vstup!S45),IF((C8="OB3"),(Vstup!S63)))))</f>
        <v>3</v>
      </c>
      <c r="G18" s="251">
        <f>E18*F18</f>
        <v>25.5</v>
      </c>
      <c r="H18" s="245">
        <f t="shared" si="0"/>
        <v>8.5</v>
      </c>
      <c r="I18" s="213"/>
    </row>
    <row r="19" spans="1:9" ht="14.25" customHeight="1">
      <c r="A19" s="252"/>
      <c r="B19" s="246">
        <v>4</v>
      </c>
      <c r="C19" s="250" t="str">
        <f>IF((C8="OBZ"),(Vstup!P10),IF((C8="OB1"),(Vstup!P28),IF((C8="OB2"),(Vstup!P46),IF((C8="OB3"),(Vstup!P64)))))</f>
        <v>Vyslání do čtverce </v>
      </c>
      <c r="D19" s="250"/>
      <c r="E19" s="170">
        <v>8.5</v>
      </c>
      <c r="F19" s="248">
        <f>IF((C8="OBZ"),(Vstup!S10),IF((C8="OB1"),(Vstup!S28),IF((C8="OB2"),(Vstup!S46),IF((C8="OB3"),(Vstup!S64)))))</f>
        <v>4</v>
      </c>
      <c r="G19" s="251">
        <f aca="true" t="shared" si="1" ref="G19:G24">E19*F19</f>
        <v>34</v>
      </c>
      <c r="H19" s="245">
        <f t="shared" si="0"/>
        <v>8.5</v>
      </c>
      <c r="I19" s="213"/>
    </row>
    <row r="20" spans="1:9" ht="14.25" customHeight="1">
      <c r="A20" s="252"/>
      <c r="B20" s="246">
        <v>5</v>
      </c>
      <c r="C20" s="250" t="str">
        <f>IF((C8="OBZ"),(Vstup!P11),IF((C8="OB1"),(Vstup!P29),IF((C8="OB2"),(Vstup!P47),IF((C8="OB3"),(Vstup!P65)))))</f>
        <v>Skok přes překážku</v>
      </c>
      <c r="D20" s="250"/>
      <c r="E20" s="170">
        <v>10</v>
      </c>
      <c r="F20" s="248">
        <f>IF((C8="OBZ"),(Vstup!S11),IF((C8="OB1"),(Vstup!S29),IF((C8="OB2"),(Vstup!S47),IF((C8="OB3"),(Vstup!S65)))))</f>
        <v>3</v>
      </c>
      <c r="G20" s="251">
        <f t="shared" si="1"/>
        <v>30</v>
      </c>
      <c r="H20" s="245">
        <f t="shared" si="0"/>
        <v>10</v>
      </c>
      <c r="I20" s="213"/>
    </row>
    <row r="21" spans="1:9" ht="14.25" customHeight="1">
      <c r="A21" s="252"/>
      <c r="B21" s="246">
        <v>6</v>
      </c>
      <c r="C21" s="250" t="str">
        <f>IF((C8="OBZ"),(Vstup!P12),IF((C8="OB1"),(Vstup!P30),IF((C8="OB2"),(Vstup!P48),IF((C8="OB3"),(Vstup!P66)))))</f>
        <v>Aport</v>
      </c>
      <c r="D21" s="250"/>
      <c r="E21" s="170">
        <v>8.5</v>
      </c>
      <c r="F21" s="248">
        <f>IF((C8="OBZ"),(Vstup!S12),IF((C8="OB1"),(Vstup!S30),IF((C8="OB2"),(Vstup!S48),IF((C8="OB3"),(Vstup!S66)))))</f>
        <v>3</v>
      </c>
      <c r="G21" s="251">
        <f t="shared" si="1"/>
        <v>25.5</v>
      </c>
      <c r="H21" s="245">
        <f t="shared" si="0"/>
        <v>8.5</v>
      </c>
      <c r="I21" s="213"/>
    </row>
    <row r="22" spans="1:9" ht="14.25" customHeight="1">
      <c r="A22" s="252"/>
      <c r="B22" s="246">
        <v>7</v>
      </c>
      <c r="C22" s="250" t="str">
        <f>IF((C8="OBZ"),(Vstup!P13),IF((C8="OB1"),(Vstup!P31),IF((C8="OB2"),(Vstup!P49),IF((C8="OB3"),(Vstup!P67)))))</f>
        <v>Odložení do stoje za chůze</v>
      </c>
      <c r="D22" s="250"/>
      <c r="E22" s="170">
        <v>9</v>
      </c>
      <c r="F22" s="248">
        <f>IF((C8="OBZ"),(Vstup!S13),IF((C8="OB1"),(Vstup!S31),IF((C8="OB2"),(Vstup!S49),IF((C8="OB3"),(Vstup!S67)))))</f>
        <v>2</v>
      </c>
      <c r="G22" s="251">
        <f t="shared" si="1"/>
        <v>18</v>
      </c>
      <c r="H22" s="245">
        <f t="shared" si="0"/>
        <v>9</v>
      </c>
      <c r="I22" s="213"/>
    </row>
    <row r="23" spans="1:9" ht="14.25" customHeight="1">
      <c r="A23" s="252"/>
      <c r="B23" s="246">
        <v>8</v>
      </c>
      <c r="C23" s="250" t="str">
        <f>IF((C8="OBZ"),(Vstup!P14),IF((C8="OB1"),(Vstup!P32),IF((C8="OB2"),(Vstup!P50),IF((C8="OB3"),(Vstup!P68)))))</f>
        <v>Odložení do sedu za chůze</v>
      </c>
      <c r="D23" s="250"/>
      <c r="E23" s="170">
        <v>0</v>
      </c>
      <c r="F23" s="248">
        <f>IF((C8="OBZ"),(Vstup!S14),IF((C8="OB1"),(Vstup!S32),IF((C8="OB2"),(Vstup!S50),IF((C8="OB3"),(Vstup!S68)))))</f>
        <v>2</v>
      </c>
      <c r="G23" s="251">
        <f t="shared" si="1"/>
        <v>0</v>
      </c>
      <c r="H23" s="245">
        <f t="shared" si="0"/>
        <v>0</v>
      </c>
      <c r="I23" s="213"/>
    </row>
    <row r="24" spans="1:9" ht="14.25" customHeight="1">
      <c r="A24" s="252"/>
      <c r="B24" s="246">
        <v>9</v>
      </c>
      <c r="C24" s="250" t="str">
        <f>IF((C8="OBZ"),(Vstup!P15),IF((C8="OB1"),(Vstup!P33),IF((C8="OB2"),(Vstup!P51),IF((C8="OB3"),(Vstup!P69)))))</f>
        <v>Ovladatelnost na dálku</v>
      </c>
      <c r="D24" s="250"/>
      <c r="E24" s="170">
        <v>10</v>
      </c>
      <c r="F24" s="248">
        <f>IF((C8="OBZ"),(Vstup!S15),IF((C8="OB1"),(Vstup!S33),IF((C8="OB2"),(Vstup!S51),IF((C8="OB3"),(Vstup!S69)))))</f>
        <v>3</v>
      </c>
      <c r="G24" s="251">
        <f t="shared" si="1"/>
        <v>30</v>
      </c>
      <c r="H24" s="245">
        <f t="shared" si="0"/>
        <v>10</v>
      </c>
      <c r="I24" s="213"/>
    </row>
    <row r="25" spans="1:9" ht="14.25" customHeight="1">
      <c r="A25" s="252"/>
      <c r="B25" s="253">
        <v>10</v>
      </c>
      <c r="C25" s="254" t="str">
        <f>IF((C8="OBZ"),(Vstup!P16),IF((C8="OB1"),(Vstup!P34),IF((C8="OB2"),(Vstup!P52),IF((C8="OB3"),(Vstup!P70)))))</f>
        <v>Všeobecný dojem</v>
      </c>
      <c r="D25" s="254"/>
      <c r="E25" s="183">
        <v>9</v>
      </c>
      <c r="F25" s="255">
        <f>IF((C8="OBZ"),(Vstup!S16),IF((C8="OB1"),(Vstup!S34),IF((C8="OB2"),(Vstup!S52),IF((C8="OB3"),(Vstup!S70)))))</f>
        <v>2</v>
      </c>
      <c r="G25" s="256">
        <f>E25*F25</f>
        <v>18</v>
      </c>
      <c r="H25" s="245">
        <f t="shared" si="0"/>
        <v>9</v>
      </c>
      <c r="I25" s="213"/>
    </row>
    <row r="26" spans="1:9" ht="12.75">
      <c r="A26" s="252"/>
      <c r="B26" s="257"/>
      <c r="C26" s="258" t="s">
        <v>82</v>
      </c>
      <c r="D26" s="258"/>
      <c r="E26" s="258"/>
      <c r="F26" s="258"/>
      <c r="G26" s="259">
        <f>SUM(G16:G25)</f>
        <v>238</v>
      </c>
      <c r="H26" s="260"/>
      <c r="I26" s="213"/>
    </row>
    <row r="27" spans="1:9" ht="12.75">
      <c r="A27" s="261"/>
      <c r="B27" s="262"/>
      <c r="C27" s="263"/>
      <c r="D27" s="263"/>
      <c r="E27" s="263"/>
      <c r="F27" s="263"/>
      <c r="G27" s="264"/>
      <c r="H27" s="265"/>
      <c r="I27" s="266"/>
    </row>
    <row r="28" spans="1:9" ht="12.75">
      <c r="A28" s="196"/>
      <c r="B28" s="197"/>
      <c r="C28" s="198"/>
      <c r="D28" s="198"/>
      <c r="E28" s="198"/>
      <c r="F28" s="198"/>
      <c r="G28" s="199"/>
      <c r="H28" s="196"/>
      <c r="I28" s="196"/>
    </row>
    <row r="29" spans="1:9" ht="12.75">
      <c r="A29" s="196"/>
      <c r="B29" s="197"/>
      <c r="C29" s="198"/>
      <c r="D29" s="198"/>
      <c r="E29" s="198"/>
      <c r="F29" s="198"/>
      <c r="G29" s="199"/>
      <c r="H29" s="196"/>
      <c r="I29" s="196"/>
    </row>
    <row r="30" spans="1:9" ht="12.75">
      <c r="A30" s="196"/>
      <c r="B30" s="197"/>
      <c r="C30" s="198"/>
      <c r="D30" s="198"/>
      <c r="E30" s="198"/>
      <c r="F30" s="198"/>
      <c r="G30" s="199"/>
      <c r="H30" s="196"/>
      <c r="I30" s="196"/>
    </row>
    <row r="31" spans="1:9" ht="12.75">
      <c r="A31" s="196"/>
      <c r="B31" s="197"/>
      <c r="C31" s="198"/>
      <c r="D31" s="198"/>
      <c r="E31" s="198"/>
      <c r="F31" s="198"/>
      <c r="G31" s="199"/>
      <c r="H31" s="196"/>
      <c r="I31" s="196"/>
    </row>
    <row r="32" spans="1:5" ht="12.75">
      <c r="A32" s="200" t="s">
        <v>141</v>
      </c>
      <c r="B32" s="201"/>
      <c r="C32" s="201"/>
      <c r="D32" s="201"/>
      <c r="E32" s="202"/>
    </row>
    <row r="35" spans="1:3" ht="12.75">
      <c r="A35" s="203" t="s">
        <v>142</v>
      </c>
      <c r="B35" s="204"/>
      <c r="C35" s="204"/>
    </row>
  </sheetData>
  <sheetProtection sheet="1"/>
  <mergeCells count="12">
    <mergeCell ref="D10:D12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</mergeCells>
  <printOptions/>
  <pageMargins left="0.7875" right="0.7875" top="0.9847222222222223" bottom="0.9840277777777777" header="0.49236111111111114" footer="0.5118055555555555"/>
  <pageSetup horizontalDpi="300" verticalDpi="300" orientation="landscape" paperSize="9"/>
  <headerFooter alignWithMargins="0">
    <oddHeader>&amp;C&amp;18Výsledkový list OBEDIENCE CZ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5"/>
  </sheetPr>
  <dimension ref="A1:I35"/>
  <sheetViews>
    <sheetView showGridLines="0" workbookViewId="0" topLeftCell="A1">
      <selection activeCell="E22" sqref="E22"/>
    </sheetView>
  </sheetViews>
  <sheetFormatPr defaultColWidth="9.140625" defaultRowHeight="12.75"/>
  <cols>
    <col min="1" max="1" width="28.7109375" style="121" customWidth="1"/>
    <col min="2" max="2" width="6.00390625" style="121" customWidth="1"/>
    <col min="3" max="3" width="39.7109375" style="121" customWidth="1"/>
    <col min="4" max="4" width="15.7109375" style="121" customWidth="1"/>
    <col min="5" max="5" width="13.8515625" style="121" customWidth="1"/>
    <col min="6" max="6" width="6.421875" style="121" customWidth="1"/>
    <col min="7" max="7" width="16.421875" style="121" customWidth="1"/>
    <col min="8" max="8" width="0" style="121" hidden="1" customWidth="1"/>
    <col min="9" max="16384" width="9.140625" style="121" customWidth="1"/>
  </cols>
  <sheetData>
    <row r="1" spans="1:9" ht="12.75">
      <c r="A1" s="205" t="s">
        <v>133</v>
      </c>
      <c r="B1" s="206" t="s">
        <v>134</v>
      </c>
      <c r="C1" s="207" t="str">
        <f>+Vstup!I1</f>
        <v>Klub Obedience CZ</v>
      </c>
      <c r="D1" s="208"/>
      <c r="E1" s="208"/>
      <c r="F1" s="208"/>
      <c r="G1" s="208"/>
      <c r="H1" s="208"/>
      <c r="I1" s="209"/>
    </row>
    <row r="2" spans="1:9" ht="12.75">
      <c r="A2" s="210" t="s">
        <v>135</v>
      </c>
      <c r="B2" s="211" t="s">
        <v>134</v>
      </c>
      <c r="C2" s="212" t="str">
        <f>+Vstup!I2</f>
        <v>5.MR BO a AO</v>
      </c>
      <c r="D2" s="196"/>
      <c r="E2" s="196"/>
      <c r="F2" s="196"/>
      <c r="G2" s="196"/>
      <c r="H2" s="196"/>
      <c r="I2" s="213"/>
    </row>
    <row r="3" spans="1:9" ht="12.75">
      <c r="A3" s="210" t="s">
        <v>136</v>
      </c>
      <c r="B3" s="211" t="s">
        <v>134</v>
      </c>
      <c r="C3" s="214" t="str">
        <f>+Vstup!I3</f>
        <v>13.09.2014</v>
      </c>
      <c r="D3" s="196"/>
      <c r="E3" s="196"/>
      <c r="F3" s="196"/>
      <c r="G3" s="196"/>
      <c r="H3" s="196"/>
      <c r="I3" s="213"/>
    </row>
    <row r="4" spans="1:9" ht="12.75">
      <c r="A4" s="215"/>
      <c r="B4" s="211"/>
      <c r="C4" s="216"/>
      <c r="D4" s="196"/>
      <c r="E4" s="196"/>
      <c r="F4" s="196"/>
      <c r="G4" s="196"/>
      <c r="H4" s="196"/>
      <c r="I4" s="213"/>
    </row>
    <row r="5" spans="1:9" ht="12.75">
      <c r="A5" s="210" t="s">
        <v>137</v>
      </c>
      <c r="B5" s="211" t="s">
        <v>134</v>
      </c>
      <c r="C5" s="217" t="str">
        <f>+Vstup!B6</f>
        <v>Ivana Tamášová</v>
      </c>
      <c r="D5" s="196"/>
      <c r="E5" s="196"/>
      <c r="F5" s="196"/>
      <c r="G5" s="196"/>
      <c r="H5" s="196"/>
      <c r="I5" s="213"/>
    </row>
    <row r="6" spans="1:9" ht="12.75">
      <c r="A6" s="210" t="s">
        <v>2</v>
      </c>
      <c r="B6" s="211" t="s">
        <v>134</v>
      </c>
      <c r="C6" s="217" t="str">
        <f>+Vstup!C6</f>
        <v>Cyrano Amazonka</v>
      </c>
      <c r="D6" s="196"/>
      <c r="E6" s="196"/>
      <c r="F6" s="196"/>
      <c r="G6" s="196"/>
      <c r="H6" s="196"/>
      <c r="I6" s="213"/>
    </row>
    <row r="7" spans="1:9" ht="12.75">
      <c r="A7" s="210" t="s">
        <v>3</v>
      </c>
      <c r="B7" s="211" t="s">
        <v>134</v>
      </c>
      <c r="C7" s="217" t="str">
        <f>+Vstup!D6</f>
        <v>australský ovčák</v>
      </c>
      <c r="D7" s="196"/>
      <c r="E7" s="196"/>
      <c r="F7" s="196"/>
      <c r="G7" s="196"/>
      <c r="H7" s="196"/>
      <c r="I7" s="213"/>
    </row>
    <row r="8" spans="1:9" ht="12.75">
      <c r="A8" s="210" t="s">
        <v>4</v>
      </c>
      <c r="B8" s="211" t="s">
        <v>134</v>
      </c>
      <c r="C8" s="217" t="str">
        <f>+Vstup!E6</f>
        <v>OB1</v>
      </c>
      <c r="D8" s="196"/>
      <c r="E8" s="196"/>
      <c r="F8" s="196"/>
      <c r="G8" s="196"/>
      <c r="H8" s="196"/>
      <c r="I8" s="213"/>
    </row>
    <row r="9" spans="1:9" ht="12.75">
      <c r="A9" s="210"/>
      <c r="B9" s="218"/>
      <c r="C9" s="216"/>
      <c r="D9" s="196"/>
      <c r="E9" s="196"/>
      <c r="F9" s="196"/>
      <c r="G9" s="196"/>
      <c r="H9" s="196"/>
      <c r="I9" s="213"/>
    </row>
    <row r="10" spans="1:9" ht="41.25" customHeight="1">
      <c r="A10" s="210" t="s">
        <v>138</v>
      </c>
      <c r="B10" s="211" t="s">
        <v>134</v>
      </c>
      <c r="C10" s="214" t="str">
        <f>+Vstup!I4</f>
        <v>Rudy Cattrysse / Markéta Píšová (OBZ)</v>
      </c>
      <c r="D10" s="219" t="s">
        <v>139</v>
      </c>
      <c r="E10" s="220" t="s">
        <v>9</v>
      </c>
      <c r="F10" s="221"/>
      <c r="G10" s="222"/>
      <c r="H10" s="196"/>
      <c r="I10" s="213"/>
    </row>
    <row r="11" spans="1:9" ht="12.75">
      <c r="A11" s="210"/>
      <c r="B11" s="211"/>
      <c r="C11" s="214"/>
      <c r="D11" s="219"/>
      <c r="E11" s="223" t="s">
        <v>16</v>
      </c>
      <c r="F11" s="224"/>
      <c r="G11" s="225" t="str">
        <f>IF((C8="OBZ"),(Vstup!T2),IF((C8="OB1"),(Vstup!T20),IF((C8="OB2"),(Vstup!T38),IF((C8="OB3"),(Vstup!T56)))))</f>
        <v>280,0 - 224,0</v>
      </c>
      <c r="H11" s="226"/>
      <c r="I11" s="213"/>
    </row>
    <row r="12" spans="1:9" ht="12.75">
      <c r="A12" s="210" t="s">
        <v>140</v>
      </c>
      <c r="B12" s="211" t="s">
        <v>134</v>
      </c>
      <c r="C12" s="212" t="str">
        <f>+Vstup!I6</f>
        <v>Zuzana Coufalová / Hana Böhme (OBZ)</v>
      </c>
      <c r="D12" s="219"/>
      <c r="E12" s="223" t="s">
        <v>23</v>
      </c>
      <c r="F12" s="224"/>
      <c r="G12" s="225" t="str">
        <f>IF((C8="OBZ"),(Vstup!T3),IF((C8="OB1"),(Vstup!T21),IF((C8="OB2"),(Vstup!T39),IF((C8="OB3"),(Vstup!T57)))))</f>
        <v>223,9 - 196,0</v>
      </c>
      <c r="H12" s="196"/>
      <c r="I12" s="213"/>
    </row>
    <row r="13" spans="1:9" ht="12.75">
      <c r="A13" s="210"/>
      <c r="B13" s="211"/>
      <c r="C13" s="212"/>
      <c r="D13" s="157">
        <v>0</v>
      </c>
      <c r="E13" s="227" t="s">
        <v>30</v>
      </c>
      <c r="F13" s="228"/>
      <c r="G13" s="225" t="str">
        <f>IF((C8="OBZ"),(Vstup!T4),IF((C8="OB1"),(Vstup!T22),IF((C8="OB2"),(Vstup!T40),IF((C8="OB3"),(Vstup!T58)))))</f>
        <v>195,9 - 140,0</v>
      </c>
      <c r="H13" s="196"/>
      <c r="I13" s="213"/>
    </row>
    <row r="14" spans="1:9" ht="20.25" customHeight="1">
      <c r="A14" s="229"/>
      <c r="B14" s="230"/>
      <c r="C14" s="212"/>
      <c r="D14" s="231">
        <f>IF(D13="DISK","DISK",(+G26+D13))</f>
        <v>0</v>
      </c>
      <c r="E14" s="232" t="s">
        <v>34</v>
      </c>
      <c r="F14" s="233"/>
      <c r="G14" s="234" t="str">
        <f>IF((C8)="OBZ",(A15),IF((C8)="OB1",(A16),IF((C8)="OB2",(A17),IF((C8)="OB3",(A18)))))</f>
        <v>Nehodnocen</v>
      </c>
      <c r="H14" s="196"/>
      <c r="I14" s="213"/>
    </row>
    <row r="15" spans="1:9" ht="12.75">
      <c r="A15" s="235" t="str">
        <f>IF(D14="DISK","Diskvalifikace",IF(D14&gt;223.99,"Výborný",IF(D14&gt;195.99,"Velmi dobrý",IF(D14&gt;139.99,"Dobrý",IF(D14&lt;140,"Nehodnocen")))))</f>
        <v>Nehodnocen</v>
      </c>
      <c r="B15" s="236" t="s">
        <v>39</v>
      </c>
      <c r="C15" s="237" t="s">
        <v>40</v>
      </c>
      <c r="D15" s="237"/>
      <c r="E15" s="238" t="s">
        <v>41</v>
      </c>
      <c r="F15" s="239" t="s">
        <v>42</v>
      </c>
      <c r="G15" s="240" t="s">
        <v>43</v>
      </c>
      <c r="H15" s="196"/>
      <c r="I15" s="213"/>
    </row>
    <row r="16" spans="1:9" ht="14.25" customHeight="1">
      <c r="A16" s="235" t="str">
        <f>IF(D14="DISK","Diskvalifikace",IF(D14&gt;223.99,"Výborný",IF(D14&gt;195.99,"Velmi dobrý",IF(D14&gt;139.99,"Dobrý",IF(D14&lt;140,"Nehodnocen")))))</f>
        <v>Nehodnocen</v>
      </c>
      <c r="B16" s="241">
        <v>1</v>
      </c>
      <c r="C16" s="242" t="str">
        <f>IF((C8="OBZ"),(Vstup!P7),IF((C8="OB1"),(Vstup!P25),IF((C8="OB2"),(Vstup!P43),IF((C8="OB3"),(Vstup!P61)))))</f>
        <v>Odložení vleže ve skupině</v>
      </c>
      <c r="D16" s="242"/>
      <c r="E16" s="170">
        <v>0</v>
      </c>
      <c r="F16" s="243">
        <f>IF((C8="OBZ"),(Vstup!S7),IF((C8="OB1"),(Vstup!S25),IF((C8="OB2"),(Vstup!S43),IF((C8="OB3"),(Vstup!S61)))))</f>
        <v>3</v>
      </c>
      <c r="G16" s="244">
        <f>E16*F16</f>
        <v>0</v>
      </c>
      <c r="H16" s="245">
        <f aca="true" t="shared" si="0" ref="H16:H25">IF(D16=0,E16*2,D16+E16)/2</f>
        <v>0</v>
      </c>
      <c r="I16" s="213"/>
    </row>
    <row r="17" spans="1:9" ht="14.25" customHeight="1">
      <c r="A17" s="235" t="str">
        <f>IF(D14="DISK","Diskvalifikace",IF(D14&gt;255.99,"Výborný",IF(D14&gt;224.99,"Velmi dobrý",IF(D14&gt;191.99,"Dobrý",IF(D14&lt;192,"Nehodnocen")))))</f>
        <v>Nehodnocen</v>
      </c>
      <c r="B17" s="246">
        <v>2</v>
      </c>
      <c r="C17" s="247" t="str">
        <f>IF((C8="OBZ"),(Vstup!P8),IF((C8="OB1"),(Vstup!P26),IF((C8="OB2"),(Vstup!P44),IF((C8="OB3"),(Vstup!P62)))))</f>
        <v>Chůze u nohy</v>
      </c>
      <c r="D17" s="247"/>
      <c r="E17" s="170">
        <v>0</v>
      </c>
      <c r="F17" s="248">
        <f>IF((C8="OBZ"),(Vstup!S8),IF((C8="OB1"),(Vstup!S26),IF((C8="OB2"),(Vstup!S44),IF((C8="OB3"),(Vstup!S62)))))</f>
        <v>3</v>
      </c>
      <c r="G17" s="249">
        <f>E17*F17</f>
        <v>0</v>
      </c>
      <c r="H17" s="245">
        <f t="shared" si="0"/>
        <v>0</v>
      </c>
      <c r="I17" s="213"/>
    </row>
    <row r="18" spans="1:9" ht="14.25" customHeight="1">
      <c r="A18" s="235" t="str">
        <f>IF(D14="DISK","Diskvalifikace",IF(D14&gt;255.99,"Výborný",IF(D14&gt;224.99,"Velmi dobrý",IF(D14&gt;191.99,"Dobrý",IF(D14&lt;192,"Nehodnocen")))))</f>
        <v>Nehodnocen</v>
      </c>
      <c r="B18" s="246">
        <v>3</v>
      </c>
      <c r="C18" s="250" t="str">
        <f>IF((C8="OBZ"),(Vstup!P9),IF((C8="OB1"),(Vstup!P27),IF((C8="OB2"),(Vstup!P45),IF((C8="OB3"),(Vstup!P63)))))</f>
        <v>Přivolání </v>
      </c>
      <c r="D18" s="250"/>
      <c r="E18" s="170">
        <v>0</v>
      </c>
      <c r="F18" s="248">
        <f>IF((C8="OBZ"),(Vstup!S9),IF((C8="OB1"),(Vstup!S27),IF((C8="OB2"),(Vstup!S45),IF((C8="OB3"),(Vstup!S63)))))</f>
        <v>3</v>
      </c>
      <c r="G18" s="251">
        <f>E18*F18</f>
        <v>0</v>
      </c>
      <c r="H18" s="245">
        <f t="shared" si="0"/>
        <v>0</v>
      </c>
      <c r="I18" s="213"/>
    </row>
    <row r="19" spans="1:9" ht="14.25" customHeight="1">
      <c r="A19" s="252"/>
      <c r="B19" s="246">
        <v>4</v>
      </c>
      <c r="C19" s="250" t="str">
        <f>IF((C8="OBZ"),(Vstup!P10),IF((C8="OB1"),(Vstup!P28),IF((C8="OB2"),(Vstup!P46),IF((C8="OB3"),(Vstup!P64)))))</f>
        <v>Vyslání do čtverce </v>
      </c>
      <c r="D19" s="250"/>
      <c r="E19" s="170">
        <v>0</v>
      </c>
      <c r="F19" s="248">
        <f>IF((C8="OBZ"),(Vstup!S10),IF((C8="OB1"),(Vstup!S28),IF((C8="OB2"),(Vstup!S46),IF((C8="OB3"),(Vstup!S64)))))</f>
        <v>4</v>
      </c>
      <c r="G19" s="251">
        <f aca="true" t="shared" si="1" ref="G19:G24">E19*F19</f>
        <v>0</v>
      </c>
      <c r="H19" s="245">
        <f t="shared" si="0"/>
        <v>0</v>
      </c>
      <c r="I19" s="213"/>
    </row>
    <row r="20" spans="1:9" ht="14.25" customHeight="1">
      <c r="A20" s="252"/>
      <c r="B20" s="246">
        <v>5</v>
      </c>
      <c r="C20" s="250" t="str">
        <f>IF((C8="OBZ"),(Vstup!P11),IF((C8="OB1"),(Vstup!P29),IF((C8="OB2"),(Vstup!P47),IF((C8="OB3"),(Vstup!P65)))))</f>
        <v>Skok přes překážku</v>
      </c>
      <c r="D20" s="250"/>
      <c r="E20" s="170">
        <v>0</v>
      </c>
      <c r="F20" s="248">
        <f>IF((C8="OBZ"),(Vstup!S11),IF((C8="OB1"),(Vstup!S29),IF((C8="OB2"),(Vstup!S47),IF((C8="OB3"),(Vstup!S65)))))</f>
        <v>3</v>
      </c>
      <c r="G20" s="251">
        <f t="shared" si="1"/>
        <v>0</v>
      </c>
      <c r="H20" s="245">
        <f t="shared" si="0"/>
        <v>0</v>
      </c>
      <c r="I20" s="213"/>
    </row>
    <row r="21" spans="1:9" ht="14.25" customHeight="1">
      <c r="A21" s="252"/>
      <c r="B21" s="246">
        <v>6</v>
      </c>
      <c r="C21" s="250" t="str">
        <f>IF((C8="OBZ"),(Vstup!P12),IF((C8="OB1"),(Vstup!P30),IF((C8="OB2"),(Vstup!P48),IF((C8="OB3"),(Vstup!P66)))))</f>
        <v>Aport</v>
      </c>
      <c r="D21" s="250"/>
      <c r="E21" s="170">
        <v>0</v>
      </c>
      <c r="F21" s="248">
        <f>IF((C8="OBZ"),(Vstup!S12),IF((C8="OB1"),(Vstup!S30),IF((C8="OB2"),(Vstup!S48),IF((C8="OB3"),(Vstup!S66)))))</f>
        <v>3</v>
      </c>
      <c r="G21" s="251">
        <f t="shared" si="1"/>
        <v>0</v>
      </c>
      <c r="H21" s="245">
        <f t="shared" si="0"/>
        <v>0</v>
      </c>
      <c r="I21" s="213"/>
    </row>
    <row r="22" spans="1:9" ht="14.25" customHeight="1">
      <c r="A22" s="252"/>
      <c r="B22" s="246">
        <v>7</v>
      </c>
      <c r="C22" s="250" t="str">
        <f>IF((C8="OBZ"),(Vstup!P13),IF((C8="OB1"),(Vstup!P31),IF((C8="OB2"),(Vstup!P49),IF((C8="OB3"),(Vstup!P67)))))</f>
        <v>Odložení do stoje za chůze</v>
      </c>
      <c r="D22" s="250"/>
      <c r="E22" s="170">
        <v>0</v>
      </c>
      <c r="F22" s="248">
        <f>IF((C8="OBZ"),(Vstup!S13),IF((C8="OB1"),(Vstup!S31),IF((C8="OB2"),(Vstup!S49),IF((C8="OB3"),(Vstup!S67)))))</f>
        <v>2</v>
      </c>
      <c r="G22" s="251">
        <f t="shared" si="1"/>
        <v>0</v>
      </c>
      <c r="H22" s="245">
        <f t="shared" si="0"/>
        <v>0</v>
      </c>
      <c r="I22" s="213"/>
    </row>
    <row r="23" spans="1:9" ht="14.25" customHeight="1">
      <c r="A23" s="252"/>
      <c r="B23" s="246">
        <v>8</v>
      </c>
      <c r="C23" s="250" t="str">
        <f>IF((C8="OBZ"),(Vstup!P14),IF((C8="OB1"),(Vstup!P32),IF((C8="OB2"),(Vstup!P50),IF((C8="OB3"),(Vstup!P68)))))</f>
        <v>Odložení do sedu za chůze</v>
      </c>
      <c r="D23" s="250"/>
      <c r="E23" s="170">
        <v>0</v>
      </c>
      <c r="F23" s="248">
        <f>IF((C8="OBZ"),(Vstup!S14),IF((C8="OB1"),(Vstup!S32),IF((C8="OB2"),(Vstup!S50),IF((C8="OB3"),(Vstup!S68)))))</f>
        <v>2</v>
      </c>
      <c r="G23" s="251">
        <f t="shared" si="1"/>
        <v>0</v>
      </c>
      <c r="H23" s="245">
        <f t="shared" si="0"/>
        <v>0</v>
      </c>
      <c r="I23" s="213"/>
    </row>
    <row r="24" spans="1:9" ht="14.25" customHeight="1">
      <c r="A24" s="252"/>
      <c r="B24" s="246">
        <v>9</v>
      </c>
      <c r="C24" s="250" t="str">
        <f>IF((C8="OBZ"),(Vstup!P15),IF((C8="OB1"),(Vstup!P33),IF((C8="OB2"),(Vstup!P51),IF((C8="OB3"),(Vstup!P69)))))</f>
        <v>Ovladatelnost na dálku</v>
      </c>
      <c r="D24" s="250"/>
      <c r="E24" s="170">
        <v>0</v>
      </c>
      <c r="F24" s="248">
        <f>IF((C8="OBZ"),(Vstup!S15),IF((C8="OB1"),(Vstup!S33),IF((C8="OB2"),(Vstup!S51),IF((C8="OB3"),(Vstup!S69)))))</f>
        <v>3</v>
      </c>
      <c r="G24" s="251">
        <f t="shared" si="1"/>
        <v>0</v>
      </c>
      <c r="H24" s="245">
        <f t="shared" si="0"/>
        <v>0</v>
      </c>
      <c r="I24" s="213"/>
    </row>
    <row r="25" spans="1:9" ht="14.25" customHeight="1">
      <c r="A25" s="252"/>
      <c r="B25" s="253">
        <v>10</v>
      </c>
      <c r="C25" s="254" t="str">
        <f>IF((C8="OBZ"),(Vstup!P16),IF((C8="OB1"),(Vstup!P34),IF((C8="OB2"),(Vstup!P52),IF((C8="OB3"),(Vstup!P70)))))</f>
        <v>Všeobecný dojem</v>
      </c>
      <c r="D25" s="254"/>
      <c r="E25" s="183">
        <v>0</v>
      </c>
      <c r="F25" s="255">
        <f>IF((C8="OBZ"),(Vstup!S16),IF((C8="OB1"),(Vstup!S34),IF((C8="OB2"),(Vstup!S52),IF((C8="OB3"),(Vstup!S70)))))</f>
        <v>2</v>
      </c>
      <c r="G25" s="256">
        <f>E25*F25</f>
        <v>0</v>
      </c>
      <c r="H25" s="245">
        <f t="shared" si="0"/>
        <v>0</v>
      </c>
      <c r="I25" s="213"/>
    </row>
    <row r="26" spans="1:9" ht="12.75">
      <c r="A26" s="252"/>
      <c r="B26" s="257"/>
      <c r="C26" s="258" t="s">
        <v>82</v>
      </c>
      <c r="D26" s="258"/>
      <c r="E26" s="258"/>
      <c r="F26" s="258"/>
      <c r="G26" s="259">
        <f>SUM(G16:G25)</f>
        <v>0</v>
      </c>
      <c r="H26" s="260"/>
      <c r="I26" s="213"/>
    </row>
    <row r="27" spans="1:9" ht="12.75">
      <c r="A27" s="261"/>
      <c r="B27" s="262"/>
      <c r="C27" s="263"/>
      <c r="D27" s="263"/>
      <c r="E27" s="263"/>
      <c r="F27" s="263"/>
      <c r="G27" s="264"/>
      <c r="H27" s="265"/>
      <c r="I27" s="266"/>
    </row>
    <row r="28" spans="1:9" ht="12.75">
      <c r="A28" s="196"/>
      <c r="B28" s="197"/>
      <c r="C28" s="198"/>
      <c r="D28" s="198"/>
      <c r="E28" s="198"/>
      <c r="F28" s="198"/>
      <c r="G28" s="199"/>
      <c r="H28" s="196"/>
      <c r="I28" s="196"/>
    </row>
    <row r="29" spans="1:9" ht="12.75">
      <c r="A29" s="196"/>
      <c r="B29" s="197"/>
      <c r="C29" s="198"/>
      <c r="D29" s="198"/>
      <c r="E29" s="198"/>
      <c r="F29" s="198"/>
      <c r="G29" s="199"/>
      <c r="H29" s="196"/>
      <c r="I29" s="196"/>
    </row>
    <row r="30" spans="1:9" ht="12.75">
      <c r="A30" s="196"/>
      <c r="B30" s="197"/>
      <c r="C30" s="198"/>
      <c r="D30" s="198"/>
      <c r="E30" s="198"/>
      <c r="F30" s="198"/>
      <c r="G30" s="199"/>
      <c r="H30" s="196"/>
      <c r="I30" s="196"/>
    </row>
    <row r="31" spans="1:9" ht="12.75">
      <c r="A31" s="196"/>
      <c r="B31" s="197"/>
      <c r="C31" s="198"/>
      <c r="D31" s="198"/>
      <c r="E31" s="198"/>
      <c r="F31" s="198"/>
      <c r="G31" s="199"/>
      <c r="H31" s="196"/>
      <c r="I31" s="196"/>
    </row>
    <row r="32" spans="1:5" ht="12.75">
      <c r="A32" s="200" t="s">
        <v>141</v>
      </c>
      <c r="B32" s="201"/>
      <c r="C32" s="201"/>
      <c r="D32" s="201"/>
      <c r="E32" s="202"/>
    </row>
    <row r="35" spans="1:3" ht="12.75">
      <c r="A35" s="203" t="s">
        <v>142</v>
      </c>
      <c r="B35" s="204"/>
      <c r="C35" s="204"/>
    </row>
  </sheetData>
  <sheetProtection sheet="1"/>
  <mergeCells count="12">
    <mergeCell ref="D10:D12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</mergeCells>
  <printOptions/>
  <pageMargins left="0.7875" right="0.7875" top="0.9847222222222223" bottom="0.9840277777777777" header="0.49236111111111114" footer="0.5118055555555555"/>
  <pageSetup horizontalDpi="300" verticalDpi="300" orientation="landscape" paperSize="9"/>
  <headerFooter alignWithMargins="0">
    <oddHeader>&amp;C&amp;18Výsledkový list OBEDIENCE CZ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5"/>
  </sheetPr>
  <dimension ref="A1:I35"/>
  <sheetViews>
    <sheetView showGridLines="0" workbookViewId="0" topLeftCell="A5">
      <selection activeCell="K22" sqref="K22"/>
    </sheetView>
  </sheetViews>
  <sheetFormatPr defaultColWidth="9.140625" defaultRowHeight="12.75"/>
  <cols>
    <col min="1" max="1" width="28.7109375" style="121" customWidth="1"/>
    <col min="2" max="2" width="6.00390625" style="121" customWidth="1"/>
    <col min="3" max="3" width="39.7109375" style="121" customWidth="1"/>
    <col min="4" max="4" width="15.7109375" style="121" customWidth="1"/>
    <col min="5" max="5" width="13.8515625" style="121" customWidth="1"/>
    <col min="6" max="6" width="6.421875" style="121" customWidth="1"/>
    <col min="7" max="7" width="16.421875" style="121" customWidth="1"/>
    <col min="8" max="8" width="0" style="121" hidden="1" customWidth="1"/>
    <col min="9" max="16384" width="9.140625" style="121" customWidth="1"/>
  </cols>
  <sheetData>
    <row r="1" spans="1:9" ht="12.75">
      <c r="A1" s="205" t="s">
        <v>133</v>
      </c>
      <c r="B1" s="206" t="s">
        <v>134</v>
      </c>
      <c r="C1" s="207" t="str">
        <f>+Vstup!I1</f>
        <v>Klub Obedience CZ</v>
      </c>
      <c r="D1" s="208"/>
      <c r="E1" s="208"/>
      <c r="F1" s="208"/>
      <c r="G1" s="208"/>
      <c r="H1" s="208"/>
      <c r="I1" s="209"/>
    </row>
    <row r="2" spans="1:9" ht="12.75">
      <c r="A2" s="210" t="s">
        <v>135</v>
      </c>
      <c r="B2" s="211" t="s">
        <v>134</v>
      </c>
      <c r="C2" s="212" t="str">
        <f>+Vstup!I2</f>
        <v>5.MR BO a AO</v>
      </c>
      <c r="D2" s="196"/>
      <c r="E2" s="196"/>
      <c r="F2" s="196"/>
      <c r="G2" s="196"/>
      <c r="H2" s="196"/>
      <c r="I2" s="213"/>
    </row>
    <row r="3" spans="1:9" ht="12.75">
      <c r="A3" s="210" t="s">
        <v>136</v>
      </c>
      <c r="B3" s="211" t="s">
        <v>134</v>
      </c>
      <c r="C3" s="214" t="str">
        <f>+Vstup!I3</f>
        <v>13.09.2014</v>
      </c>
      <c r="D3" s="196"/>
      <c r="E3" s="196"/>
      <c r="F3" s="196"/>
      <c r="G3" s="196"/>
      <c r="H3" s="196"/>
      <c r="I3" s="213"/>
    </row>
    <row r="4" spans="1:9" ht="12.75">
      <c r="A4" s="215"/>
      <c r="B4" s="211"/>
      <c r="C4" s="216"/>
      <c r="D4" s="196"/>
      <c r="E4" s="196"/>
      <c r="F4" s="196"/>
      <c r="G4" s="196"/>
      <c r="H4" s="196"/>
      <c r="I4" s="213"/>
    </row>
    <row r="5" spans="1:9" ht="12.75">
      <c r="A5" s="210" t="s">
        <v>137</v>
      </c>
      <c r="B5" s="211" t="s">
        <v>134</v>
      </c>
      <c r="C5" s="217" t="str">
        <f>+Vstup!B7</f>
        <v>Jana Ježková</v>
      </c>
      <c r="D5" s="196"/>
      <c r="E5" s="196"/>
      <c r="F5" s="196"/>
      <c r="G5" s="196"/>
      <c r="H5" s="196"/>
      <c r="I5" s="213"/>
    </row>
    <row r="6" spans="1:9" ht="12.75">
      <c r="A6" s="210" t="s">
        <v>2</v>
      </c>
      <c r="B6" s="211" t="s">
        <v>134</v>
      </c>
      <c r="C6" s="217" t="str">
        <f>+Vstup!C7</f>
        <v>Bobule Baf Štíhlouš</v>
      </c>
      <c r="D6" s="196"/>
      <c r="E6" s="196"/>
      <c r="F6" s="196"/>
      <c r="G6" s="196"/>
      <c r="H6" s="196"/>
      <c r="I6" s="213"/>
    </row>
    <row r="7" spans="1:9" ht="12.75">
      <c r="A7" s="210" t="s">
        <v>3</v>
      </c>
      <c r="B7" s="211" t="s">
        <v>134</v>
      </c>
      <c r="C7" s="217" t="str">
        <f>+Vstup!D7</f>
        <v>malinois</v>
      </c>
      <c r="D7" s="196"/>
      <c r="E7" s="196"/>
      <c r="F7" s="196"/>
      <c r="G7" s="196"/>
      <c r="H7" s="196"/>
      <c r="I7" s="213"/>
    </row>
    <row r="8" spans="1:9" ht="12.75">
      <c r="A8" s="210" t="s">
        <v>4</v>
      </c>
      <c r="B8" s="211" t="s">
        <v>134</v>
      </c>
      <c r="C8" s="217" t="str">
        <f>+Vstup!E7</f>
        <v>OB1</v>
      </c>
      <c r="D8" s="196"/>
      <c r="E8" s="196"/>
      <c r="F8" s="196"/>
      <c r="G8" s="196"/>
      <c r="H8" s="196"/>
      <c r="I8" s="213"/>
    </row>
    <row r="9" spans="1:9" ht="12.75">
      <c r="A9" s="210"/>
      <c r="B9" s="218"/>
      <c r="C9" s="216"/>
      <c r="D9" s="196"/>
      <c r="E9" s="196"/>
      <c r="F9" s="196"/>
      <c r="G9" s="196"/>
      <c r="H9" s="196"/>
      <c r="I9" s="213"/>
    </row>
    <row r="10" spans="1:9" ht="41.25" customHeight="1">
      <c r="A10" s="210" t="s">
        <v>138</v>
      </c>
      <c r="B10" s="211" t="s">
        <v>134</v>
      </c>
      <c r="C10" s="214" t="str">
        <f>+Vstup!I4</f>
        <v>Rudy Cattrysse / Markéta Píšová (OBZ)</v>
      </c>
      <c r="D10" s="219" t="s">
        <v>139</v>
      </c>
      <c r="E10" s="220" t="s">
        <v>9</v>
      </c>
      <c r="F10" s="221"/>
      <c r="G10" s="222"/>
      <c r="H10" s="196"/>
      <c r="I10" s="213"/>
    </row>
    <row r="11" spans="1:9" ht="12.75">
      <c r="A11" s="210"/>
      <c r="B11" s="211"/>
      <c r="C11" s="214"/>
      <c r="D11" s="219"/>
      <c r="E11" s="223" t="s">
        <v>16</v>
      </c>
      <c r="F11" s="224"/>
      <c r="G11" s="225" t="str">
        <f>IF((C8="OBZ"),(Vstup!T2),IF((C8="OB1"),(Vstup!T20),IF((C8="OB2"),(Vstup!T38),IF((C8="OB3"),(Vstup!T56)))))</f>
        <v>280,0 - 224,0</v>
      </c>
      <c r="H11" s="226"/>
      <c r="I11" s="213"/>
    </row>
    <row r="12" spans="1:9" ht="12.75">
      <c r="A12" s="210" t="s">
        <v>140</v>
      </c>
      <c r="B12" s="211" t="s">
        <v>134</v>
      </c>
      <c r="C12" s="212" t="str">
        <f>+Vstup!I6</f>
        <v>Zuzana Coufalová / Hana Böhme (OBZ)</v>
      </c>
      <c r="D12" s="219"/>
      <c r="E12" s="223" t="s">
        <v>23</v>
      </c>
      <c r="F12" s="224"/>
      <c r="G12" s="225" t="str">
        <f>IF((C8="OBZ"),(Vstup!T3),IF((C8="OB1"),(Vstup!T21),IF((C8="OB2"),(Vstup!T39),IF((C8="OB3"),(Vstup!T57)))))</f>
        <v>223,9 - 196,0</v>
      </c>
      <c r="H12" s="196"/>
      <c r="I12" s="213"/>
    </row>
    <row r="13" spans="1:9" ht="12.75">
      <c r="A13" s="210"/>
      <c r="B13" s="211"/>
      <c r="C13" s="212"/>
      <c r="D13" s="157">
        <v>0</v>
      </c>
      <c r="E13" s="227" t="s">
        <v>30</v>
      </c>
      <c r="F13" s="228"/>
      <c r="G13" s="225" t="str">
        <f>IF((C8="OBZ"),(Vstup!T4),IF((C8="OB1"),(Vstup!T22),IF((C8="OB2"),(Vstup!T40),IF((C8="OB3"),(Vstup!T58)))))</f>
        <v>195,9 - 140,0</v>
      </c>
      <c r="H13" s="196"/>
      <c r="I13" s="213"/>
    </row>
    <row r="14" spans="1:9" ht="20.25" customHeight="1">
      <c r="A14" s="229"/>
      <c r="B14" s="230"/>
      <c r="C14" s="212"/>
      <c r="D14" s="231">
        <f>IF(D13="DISK","DISK",(+G26+D13))</f>
        <v>216.5</v>
      </c>
      <c r="E14" s="232" t="s">
        <v>34</v>
      </c>
      <c r="F14" s="233"/>
      <c r="G14" s="234" t="str">
        <f>IF((C8)="OBZ",(A15),IF((C8)="OB1",(A16),IF((C8)="OB2",(A17),IF((C8)="OB3",(A18)))))</f>
        <v>Velmi dobrý</v>
      </c>
      <c r="H14" s="196"/>
      <c r="I14" s="213"/>
    </row>
    <row r="15" spans="1:9" ht="12.75">
      <c r="A15" s="235" t="str">
        <f>IF(D14="DISK","Diskvalifikace",IF(D14&gt;223.99,"Výborný",IF(D14&gt;195.99,"Velmi dobrý",IF(D14&gt;139.99,"Dobrý",IF(D14&lt;140,"Nehodnocen")))))</f>
        <v>Velmi dobrý</v>
      </c>
      <c r="B15" s="236" t="s">
        <v>39</v>
      </c>
      <c r="C15" s="237" t="s">
        <v>40</v>
      </c>
      <c r="D15" s="237"/>
      <c r="E15" s="238" t="s">
        <v>41</v>
      </c>
      <c r="F15" s="239" t="s">
        <v>42</v>
      </c>
      <c r="G15" s="240" t="s">
        <v>43</v>
      </c>
      <c r="H15" s="196"/>
      <c r="I15" s="213"/>
    </row>
    <row r="16" spans="1:9" ht="14.25" customHeight="1">
      <c r="A16" s="235" t="str">
        <f>IF(D14="DISK","Diskvalifikace",IF(D14&gt;223.99,"Výborný",IF(D14&gt;195.99,"Velmi dobrý",IF(D14&gt;139.99,"Dobrý",IF(D14&lt;140,"Nehodnocen")))))</f>
        <v>Velmi dobrý</v>
      </c>
      <c r="B16" s="241">
        <v>1</v>
      </c>
      <c r="C16" s="242" t="str">
        <f>IF((C8="OBZ"),(Vstup!P7),IF((C8="OB1"),(Vstup!P25),IF((C8="OB2"),(Vstup!P43),IF((C8="OB3"),(Vstup!P61)))))</f>
        <v>Odložení vleže ve skupině</v>
      </c>
      <c r="D16" s="242"/>
      <c r="E16" s="170">
        <v>9</v>
      </c>
      <c r="F16" s="243">
        <f>IF((C8="OBZ"),(Vstup!S7),IF((C8="OB1"),(Vstup!S25),IF((C8="OB2"),(Vstup!S43),IF((C8="OB3"),(Vstup!S61)))))</f>
        <v>3</v>
      </c>
      <c r="G16" s="244">
        <f>E16*F16</f>
        <v>27</v>
      </c>
      <c r="H16" s="245">
        <f aca="true" t="shared" si="0" ref="H16:H25">IF(D16=0,E16*2,D16+E16)/2</f>
        <v>9</v>
      </c>
      <c r="I16" s="213"/>
    </row>
    <row r="17" spans="1:9" ht="14.25" customHeight="1">
      <c r="A17" s="235" t="str">
        <f>IF(D14="DISK","Diskvalifikace",IF(D14&gt;255.99,"Výborný",IF(D14&gt;224.99,"Velmi dobrý",IF(D14&gt;191.99,"Dobrý",IF(D14&lt;192,"Nehodnocen")))))</f>
        <v>Dobrý</v>
      </c>
      <c r="B17" s="246">
        <v>2</v>
      </c>
      <c r="C17" s="247" t="str">
        <f>IF((C8="OBZ"),(Vstup!P8),IF((C8="OB1"),(Vstup!P26),IF((C8="OB2"),(Vstup!P44),IF((C8="OB3"),(Vstup!P62)))))</f>
        <v>Chůze u nohy</v>
      </c>
      <c r="D17" s="247"/>
      <c r="E17" s="170">
        <v>7.5</v>
      </c>
      <c r="F17" s="248">
        <f>IF((C8="OBZ"),(Vstup!S8),IF((C8="OB1"),(Vstup!S26),IF((C8="OB2"),(Vstup!S44),IF((C8="OB3"),(Vstup!S62)))))</f>
        <v>3</v>
      </c>
      <c r="G17" s="249">
        <f>E17*F17</f>
        <v>22.5</v>
      </c>
      <c r="H17" s="245">
        <f t="shared" si="0"/>
        <v>7.5</v>
      </c>
      <c r="I17" s="213"/>
    </row>
    <row r="18" spans="1:9" ht="14.25" customHeight="1">
      <c r="A18" s="235" t="str">
        <f>IF(D14="DISK","Diskvalifikace",IF(D14&gt;255.99,"Výborný",IF(D14&gt;224.99,"Velmi dobrý",IF(D14&gt;191.99,"Dobrý",IF(D14&lt;192,"Nehodnocen")))))</f>
        <v>Dobrý</v>
      </c>
      <c r="B18" s="246">
        <v>3</v>
      </c>
      <c r="C18" s="250" t="str">
        <f>IF((C8="OBZ"),(Vstup!P9),IF((C8="OB1"),(Vstup!P27),IF((C8="OB2"),(Vstup!P45),IF((C8="OB3"),(Vstup!P63)))))</f>
        <v>Přivolání </v>
      </c>
      <c r="D18" s="250"/>
      <c r="E18" s="170">
        <v>9.5</v>
      </c>
      <c r="F18" s="248">
        <f>IF((C8="OBZ"),(Vstup!S9),IF((C8="OB1"),(Vstup!S27),IF((C8="OB2"),(Vstup!S45),IF((C8="OB3"),(Vstup!S63)))))</f>
        <v>3</v>
      </c>
      <c r="G18" s="251">
        <f>E18*F18</f>
        <v>28.5</v>
      </c>
      <c r="H18" s="245">
        <f t="shared" si="0"/>
        <v>9.5</v>
      </c>
      <c r="I18" s="213"/>
    </row>
    <row r="19" spans="1:9" ht="14.25" customHeight="1">
      <c r="A19" s="252"/>
      <c r="B19" s="246">
        <v>4</v>
      </c>
      <c r="C19" s="250" t="str">
        <f>IF((C8="OBZ"),(Vstup!P10),IF((C8="OB1"),(Vstup!P28),IF((C8="OB2"),(Vstup!P46),IF((C8="OB3"),(Vstup!P64)))))</f>
        <v>Vyslání do čtverce </v>
      </c>
      <c r="D19" s="250"/>
      <c r="E19" s="170">
        <v>0</v>
      </c>
      <c r="F19" s="248">
        <f>IF((C8="OBZ"),(Vstup!S10),IF((C8="OB1"),(Vstup!S28),IF((C8="OB2"),(Vstup!S46),IF((C8="OB3"),(Vstup!S64)))))</f>
        <v>4</v>
      </c>
      <c r="G19" s="251">
        <f aca="true" t="shared" si="1" ref="G19:G24">E19*F19</f>
        <v>0</v>
      </c>
      <c r="H19" s="245">
        <f t="shared" si="0"/>
        <v>0</v>
      </c>
      <c r="I19" s="213"/>
    </row>
    <row r="20" spans="1:9" ht="14.25" customHeight="1">
      <c r="A20" s="252"/>
      <c r="B20" s="246">
        <v>5</v>
      </c>
      <c r="C20" s="250" t="str">
        <f>IF((C8="OBZ"),(Vstup!P11),IF((C8="OB1"),(Vstup!P29),IF((C8="OB2"),(Vstup!P47),IF((C8="OB3"),(Vstup!P65)))))</f>
        <v>Skok přes překážku</v>
      </c>
      <c r="D20" s="250"/>
      <c r="E20" s="170">
        <v>10</v>
      </c>
      <c r="F20" s="248">
        <f>IF((C8="OBZ"),(Vstup!S11),IF((C8="OB1"),(Vstup!S29),IF((C8="OB2"),(Vstup!S47),IF((C8="OB3"),(Vstup!S65)))))</f>
        <v>3</v>
      </c>
      <c r="G20" s="251">
        <f t="shared" si="1"/>
        <v>30</v>
      </c>
      <c r="H20" s="245">
        <f t="shared" si="0"/>
        <v>10</v>
      </c>
      <c r="I20" s="213"/>
    </row>
    <row r="21" spans="1:9" ht="14.25" customHeight="1">
      <c r="A21" s="252"/>
      <c r="B21" s="246">
        <v>6</v>
      </c>
      <c r="C21" s="250" t="str">
        <f>IF((C8="OBZ"),(Vstup!P12),IF((C8="OB1"),(Vstup!P30),IF((C8="OB2"),(Vstup!P48),IF((C8="OB3"),(Vstup!P66)))))</f>
        <v>Aport</v>
      </c>
      <c r="D21" s="250"/>
      <c r="E21" s="170">
        <v>10</v>
      </c>
      <c r="F21" s="248">
        <f>IF((C8="OBZ"),(Vstup!S12),IF((C8="OB1"),(Vstup!S30),IF((C8="OB2"),(Vstup!S48),IF((C8="OB3"),(Vstup!S66)))))</f>
        <v>3</v>
      </c>
      <c r="G21" s="251">
        <f t="shared" si="1"/>
        <v>30</v>
      </c>
      <c r="H21" s="245">
        <f t="shared" si="0"/>
        <v>10</v>
      </c>
      <c r="I21" s="213"/>
    </row>
    <row r="22" spans="1:9" ht="14.25" customHeight="1">
      <c r="A22" s="252"/>
      <c r="B22" s="246">
        <v>7</v>
      </c>
      <c r="C22" s="250" t="str">
        <f>IF((C8="OBZ"),(Vstup!P13),IF((C8="OB1"),(Vstup!P31),IF((C8="OB2"),(Vstup!P49),IF((C8="OB3"),(Vstup!P67)))))</f>
        <v>Odložení do stoje za chůze</v>
      </c>
      <c r="D22" s="250"/>
      <c r="E22" s="170">
        <v>9</v>
      </c>
      <c r="F22" s="248">
        <f>IF((C8="OBZ"),(Vstup!S13),IF((C8="OB1"),(Vstup!S31),IF((C8="OB2"),(Vstup!S49),IF((C8="OB3"),(Vstup!S67)))))</f>
        <v>2</v>
      </c>
      <c r="G22" s="251">
        <f t="shared" si="1"/>
        <v>18</v>
      </c>
      <c r="H22" s="245">
        <f t="shared" si="0"/>
        <v>9</v>
      </c>
      <c r="I22" s="213"/>
    </row>
    <row r="23" spans="1:9" ht="14.25" customHeight="1">
      <c r="A23" s="252"/>
      <c r="B23" s="246">
        <v>8</v>
      </c>
      <c r="C23" s="250" t="str">
        <f>IF((C8="OBZ"),(Vstup!P14),IF((C8="OB1"),(Vstup!P32),IF((C8="OB2"),(Vstup!P50),IF((C8="OB3"),(Vstup!P68)))))</f>
        <v>Odložení do sedu za chůze</v>
      </c>
      <c r="D23" s="250"/>
      <c r="E23" s="170">
        <v>9.5</v>
      </c>
      <c r="F23" s="248">
        <f>IF((C8="OBZ"),(Vstup!S14),IF((C8="OB1"),(Vstup!S32),IF((C8="OB2"),(Vstup!S50),IF((C8="OB3"),(Vstup!S68)))))</f>
        <v>2</v>
      </c>
      <c r="G23" s="251">
        <f t="shared" si="1"/>
        <v>19</v>
      </c>
      <c r="H23" s="245">
        <f t="shared" si="0"/>
        <v>9.5</v>
      </c>
      <c r="I23" s="213"/>
    </row>
    <row r="24" spans="1:9" ht="14.25" customHeight="1">
      <c r="A24" s="252"/>
      <c r="B24" s="246">
        <v>9</v>
      </c>
      <c r="C24" s="250" t="str">
        <f>IF((C8="OBZ"),(Vstup!P15),IF((C8="OB1"),(Vstup!P33),IF((C8="OB2"),(Vstup!P51),IF((C8="OB3"),(Vstup!P69)))))</f>
        <v>Ovladatelnost na dálku</v>
      </c>
      <c r="D24" s="250"/>
      <c r="E24" s="170">
        <v>7.5</v>
      </c>
      <c r="F24" s="248">
        <f>IF((C8="OBZ"),(Vstup!S15),IF((C8="OB1"),(Vstup!S33),IF((C8="OB2"),(Vstup!S51),IF((C8="OB3"),(Vstup!S69)))))</f>
        <v>3</v>
      </c>
      <c r="G24" s="251">
        <f t="shared" si="1"/>
        <v>22.5</v>
      </c>
      <c r="H24" s="245">
        <f t="shared" si="0"/>
        <v>7.5</v>
      </c>
      <c r="I24" s="213"/>
    </row>
    <row r="25" spans="1:9" ht="14.25" customHeight="1">
      <c r="A25" s="252"/>
      <c r="B25" s="253">
        <v>10</v>
      </c>
      <c r="C25" s="254" t="str">
        <f>IF((C8="OBZ"),(Vstup!P16),IF((C8="OB1"),(Vstup!P34),IF((C8="OB2"),(Vstup!P52),IF((C8="OB3"),(Vstup!P70)))))</f>
        <v>Všeobecný dojem</v>
      </c>
      <c r="D25" s="254"/>
      <c r="E25" s="183">
        <v>9.5</v>
      </c>
      <c r="F25" s="255">
        <f>IF((C8="OBZ"),(Vstup!S16),IF((C8="OB1"),(Vstup!S34),IF((C8="OB2"),(Vstup!S52),IF((C8="OB3"),(Vstup!S70)))))</f>
        <v>2</v>
      </c>
      <c r="G25" s="256">
        <f>E25*F25</f>
        <v>19</v>
      </c>
      <c r="H25" s="245">
        <f t="shared" si="0"/>
        <v>9.5</v>
      </c>
      <c r="I25" s="213"/>
    </row>
    <row r="26" spans="1:9" ht="12.75">
      <c r="A26" s="252"/>
      <c r="B26" s="257"/>
      <c r="C26" s="258" t="s">
        <v>82</v>
      </c>
      <c r="D26" s="258"/>
      <c r="E26" s="258"/>
      <c r="F26" s="258"/>
      <c r="G26" s="259">
        <f>SUM(G16:G25)</f>
        <v>216.5</v>
      </c>
      <c r="H26" s="260"/>
      <c r="I26" s="213"/>
    </row>
    <row r="27" spans="1:9" ht="12.75">
      <c r="A27" s="261"/>
      <c r="B27" s="262"/>
      <c r="C27" s="263"/>
      <c r="D27" s="263"/>
      <c r="E27" s="263"/>
      <c r="F27" s="263"/>
      <c r="G27" s="264"/>
      <c r="H27" s="265"/>
      <c r="I27" s="266"/>
    </row>
    <row r="28" spans="1:9" ht="12.75">
      <c r="A28" s="196"/>
      <c r="B28" s="197"/>
      <c r="C28" s="198"/>
      <c r="D28" s="198"/>
      <c r="E28" s="198"/>
      <c r="F28" s="198"/>
      <c r="G28" s="199"/>
      <c r="H28" s="196"/>
      <c r="I28" s="196"/>
    </row>
    <row r="29" spans="1:9" ht="12.75">
      <c r="A29" s="196"/>
      <c r="B29" s="197"/>
      <c r="C29" s="198"/>
      <c r="D29" s="198"/>
      <c r="E29" s="198"/>
      <c r="F29" s="198"/>
      <c r="G29" s="199"/>
      <c r="H29" s="196"/>
      <c r="I29" s="196"/>
    </row>
    <row r="30" spans="1:9" ht="12.75">
      <c r="A30" s="196"/>
      <c r="B30" s="197"/>
      <c r="C30" s="198"/>
      <c r="D30" s="198"/>
      <c r="E30" s="198"/>
      <c r="F30" s="198"/>
      <c r="G30" s="199"/>
      <c r="H30" s="196"/>
      <c r="I30" s="196"/>
    </row>
    <row r="31" spans="1:9" ht="12.75">
      <c r="A31" s="196"/>
      <c r="B31" s="197"/>
      <c r="C31" s="198"/>
      <c r="D31" s="198"/>
      <c r="E31" s="198"/>
      <c r="F31" s="198"/>
      <c r="G31" s="199"/>
      <c r="H31" s="196"/>
      <c r="I31" s="196"/>
    </row>
    <row r="32" spans="1:5" ht="12.75">
      <c r="A32" s="200" t="s">
        <v>141</v>
      </c>
      <c r="B32" s="201"/>
      <c r="C32" s="201"/>
      <c r="D32" s="201"/>
      <c r="E32" s="202"/>
    </row>
    <row r="35" spans="1:3" ht="12.75">
      <c r="A35" s="203" t="s">
        <v>142</v>
      </c>
      <c r="B35" s="204"/>
      <c r="C35" s="204"/>
    </row>
  </sheetData>
  <sheetProtection sheet="1"/>
  <mergeCells count="12">
    <mergeCell ref="D10:D12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</mergeCells>
  <printOptions/>
  <pageMargins left="0.7875" right="0.7875" top="0.9847222222222223" bottom="0.9840277777777777" header="0.49236111111111114" footer="0.5118055555555555"/>
  <pageSetup horizontalDpi="300" verticalDpi="300" orientation="landscape" paperSize="9"/>
  <headerFooter alignWithMargins="0">
    <oddHeader>&amp;C&amp;18Výsledkový list OBEDIENCE CZ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5"/>
  </sheetPr>
  <dimension ref="A1:I35"/>
  <sheetViews>
    <sheetView showGridLines="0" workbookViewId="0" topLeftCell="A4">
      <selection activeCell="J14" sqref="J14"/>
    </sheetView>
  </sheetViews>
  <sheetFormatPr defaultColWidth="9.140625" defaultRowHeight="12.75"/>
  <cols>
    <col min="1" max="1" width="28.7109375" style="121" customWidth="1"/>
    <col min="2" max="2" width="6.00390625" style="121" customWidth="1"/>
    <col min="3" max="3" width="39.7109375" style="121" customWidth="1"/>
    <col min="4" max="4" width="15.7109375" style="121" customWidth="1"/>
    <col min="5" max="5" width="13.8515625" style="121" customWidth="1"/>
    <col min="6" max="6" width="6.421875" style="121" customWidth="1"/>
    <col min="7" max="7" width="16.421875" style="121" customWidth="1"/>
    <col min="8" max="8" width="0" style="121" hidden="1" customWidth="1"/>
    <col min="9" max="16384" width="9.140625" style="121" customWidth="1"/>
  </cols>
  <sheetData>
    <row r="1" spans="1:9" ht="12.75">
      <c r="A1" s="205" t="s">
        <v>133</v>
      </c>
      <c r="B1" s="206" t="s">
        <v>134</v>
      </c>
      <c r="C1" s="207" t="str">
        <f>+Vstup!I1</f>
        <v>Klub Obedience CZ</v>
      </c>
      <c r="D1" s="208"/>
      <c r="E1" s="208"/>
      <c r="F1" s="208"/>
      <c r="G1" s="208"/>
      <c r="H1" s="208"/>
      <c r="I1" s="209"/>
    </row>
    <row r="2" spans="1:9" ht="12.75">
      <c r="A2" s="210" t="s">
        <v>135</v>
      </c>
      <c r="B2" s="211" t="s">
        <v>134</v>
      </c>
      <c r="C2" s="212" t="str">
        <f>+Vstup!I2</f>
        <v>5.MR BO a AO</v>
      </c>
      <c r="D2" s="196"/>
      <c r="E2" s="196"/>
      <c r="F2" s="196"/>
      <c r="G2" s="196"/>
      <c r="H2" s="196"/>
      <c r="I2" s="213"/>
    </row>
    <row r="3" spans="1:9" ht="12.75">
      <c r="A3" s="210" t="s">
        <v>136</v>
      </c>
      <c r="B3" s="211" t="s">
        <v>134</v>
      </c>
      <c r="C3" s="214" t="str">
        <f>+Vstup!I3</f>
        <v>13.09.2014</v>
      </c>
      <c r="D3" s="196"/>
      <c r="E3" s="196"/>
      <c r="F3" s="196"/>
      <c r="G3" s="196"/>
      <c r="H3" s="196"/>
      <c r="I3" s="213"/>
    </row>
    <row r="4" spans="1:9" ht="12.75">
      <c r="A4" s="215"/>
      <c r="B4" s="211"/>
      <c r="C4" s="216"/>
      <c r="D4" s="196"/>
      <c r="E4" s="196"/>
      <c r="F4" s="196"/>
      <c r="G4" s="196"/>
      <c r="H4" s="196"/>
      <c r="I4" s="213"/>
    </row>
    <row r="5" spans="1:9" ht="12.75">
      <c r="A5" s="210" t="s">
        <v>137</v>
      </c>
      <c r="B5" s="211" t="s">
        <v>134</v>
      </c>
      <c r="C5" s="217" t="str">
        <f>+Vstup!B8</f>
        <v>Vlasta Hofírková</v>
      </c>
      <c r="D5" s="196"/>
      <c r="E5" s="196"/>
      <c r="F5" s="196"/>
      <c r="G5" s="196"/>
      <c r="H5" s="196"/>
      <c r="I5" s="213"/>
    </row>
    <row r="6" spans="1:9" ht="12.75">
      <c r="A6" s="210" t="s">
        <v>2</v>
      </c>
      <c r="B6" s="211" t="s">
        <v>134</v>
      </c>
      <c r="C6" s="217" t="str">
        <f>+Vstup!C8</f>
        <v>Atilla Aboriginal Mystery</v>
      </c>
      <c r="D6" s="196"/>
      <c r="E6" s="196"/>
      <c r="F6" s="196"/>
      <c r="G6" s="196"/>
      <c r="H6" s="196"/>
      <c r="I6" s="213"/>
    </row>
    <row r="7" spans="1:9" ht="12.75">
      <c r="A7" s="210" t="s">
        <v>3</v>
      </c>
      <c r="B7" s="211" t="s">
        <v>134</v>
      </c>
      <c r="C7" s="217" t="str">
        <f>+Vstup!D8</f>
        <v>tervueren</v>
      </c>
      <c r="D7" s="196"/>
      <c r="E7" s="196"/>
      <c r="F7" s="196"/>
      <c r="G7" s="196"/>
      <c r="H7" s="196"/>
      <c r="I7" s="213"/>
    </row>
    <row r="8" spans="1:9" ht="12.75">
      <c r="A8" s="210" t="s">
        <v>4</v>
      </c>
      <c r="B8" s="211" t="s">
        <v>134</v>
      </c>
      <c r="C8" s="217" t="str">
        <f>+Vstup!E8</f>
        <v>OB1</v>
      </c>
      <c r="D8" s="196"/>
      <c r="E8" s="196"/>
      <c r="F8" s="196"/>
      <c r="G8" s="196"/>
      <c r="H8" s="196"/>
      <c r="I8" s="213"/>
    </row>
    <row r="9" spans="1:9" ht="12.75">
      <c r="A9" s="210"/>
      <c r="B9" s="218"/>
      <c r="C9" s="216"/>
      <c r="D9" s="196"/>
      <c r="E9" s="196"/>
      <c r="F9" s="196"/>
      <c r="G9" s="196"/>
      <c r="H9" s="196"/>
      <c r="I9" s="213"/>
    </row>
    <row r="10" spans="1:9" ht="41.25" customHeight="1">
      <c r="A10" s="210" t="s">
        <v>138</v>
      </c>
      <c r="B10" s="211" t="s">
        <v>134</v>
      </c>
      <c r="C10" s="214" t="str">
        <f>+Vstup!I4</f>
        <v>Rudy Cattrysse / Markéta Píšová (OBZ)</v>
      </c>
      <c r="D10" s="219" t="s">
        <v>139</v>
      </c>
      <c r="E10" s="220" t="s">
        <v>9</v>
      </c>
      <c r="F10" s="221"/>
      <c r="G10" s="222"/>
      <c r="H10" s="196"/>
      <c r="I10" s="213"/>
    </row>
    <row r="11" spans="1:9" ht="12.75">
      <c r="A11" s="210"/>
      <c r="B11" s="211"/>
      <c r="C11" s="214"/>
      <c r="D11" s="219"/>
      <c r="E11" s="223" t="s">
        <v>16</v>
      </c>
      <c r="F11" s="224"/>
      <c r="G11" s="225" t="str">
        <f>IF((C8="OBZ"),(Vstup!T2),IF((C8="OB1"),(Vstup!T20),IF((C8="OB2"),(Vstup!T38),IF((C8="OB3"),(Vstup!T56)))))</f>
        <v>280,0 - 224,0</v>
      </c>
      <c r="H11" s="226"/>
      <c r="I11" s="213"/>
    </row>
    <row r="12" spans="1:9" ht="12.75">
      <c r="A12" s="210" t="s">
        <v>140</v>
      </c>
      <c r="B12" s="211" t="s">
        <v>134</v>
      </c>
      <c r="C12" s="212" t="str">
        <f>+Vstup!I6</f>
        <v>Zuzana Coufalová / Hana Böhme (OBZ)</v>
      </c>
      <c r="D12" s="219"/>
      <c r="E12" s="223" t="s">
        <v>23</v>
      </c>
      <c r="F12" s="224"/>
      <c r="G12" s="225" t="str">
        <f>IF((C8="OBZ"),(Vstup!T3),IF((C8="OB1"),(Vstup!T21),IF((C8="OB2"),(Vstup!T39),IF((C8="OB3"),(Vstup!T57)))))</f>
        <v>223,9 - 196,0</v>
      </c>
      <c r="H12" s="196"/>
      <c r="I12" s="213"/>
    </row>
    <row r="13" spans="1:9" ht="12.75">
      <c r="A13" s="210"/>
      <c r="B13" s="211"/>
      <c r="C13" s="212"/>
      <c r="D13" s="157" t="s">
        <v>143</v>
      </c>
      <c r="E13" s="227" t="s">
        <v>30</v>
      </c>
      <c r="F13" s="228"/>
      <c r="G13" s="225" t="str">
        <f>IF((C8="OBZ"),(Vstup!T4),IF((C8="OB1"),(Vstup!T22),IF((C8="OB2"),(Vstup!T40),IF((C8="OB3"),(Vstup!T58)))))</f>
        <v>195,9 - 140,0</v>
      </c>
      <c r="H13" s="196"/>
      <c r="I13" s="213"/>
    </row>
    <row r="14" spans="1:9" ht="20.25" customHeight="1">
      <c r="A14" s="229"/>
      <c r="B14" s="230"/>
      <c r="C14" s="212"/>
      <c r="D14" s="231" t="str">
        <f>IF(D13="DISK","DISK",(+G26+D13))</f>
        <v>DISK</v>
      </c>
      <c r="E14" s="232" t="s">
        <v>34</v>
      </c>
      <c r="F14" s="233"/>
      <c r="G14" s="234" t="str">
        <f>IF((C8)="OBZ",(A15),IF((C8)="OB1",(A16),IF((C8)="OB2",(A17),IF((C8)="OB3",(A18)))))</f>
        <v>Diskvalifikace</v>
      </c>
      <c r="H14" s="196"/>
      <c r="I14" s="213"/>
    </row>
    <row r="15" spans="1:9" ht="12.75">
      <c r="A15" s="235" t="str">
        <f>IF(D14="DISK","Diskvalifikace",IF(D14&gt;223.99,"Výborný",IF(D14&gt;195.99,"Velmi dobrý",IF(D14&gt;139.99,"Dobrý",IF(D14&lt;140,"Nehodnocen")))))</f>
        <v>Diskvalifikace</v>
      </c>
      <c r="B15" s="236" t="s">
        <v>39</v>
      </c>
      <c r="C15" s="237" t="s">
        <v>40</v>
      </c>
      <c r="D15" s="237"/>
      <c r="E15" s="238" t="s">
        <v>41</v>
      </c>
      <c r="F15" s="239" t="s">
        <v>42</v>
      </c>
      <c r="G15" s="240" t="s">
        <v>43</v>
      </c>
      <c r="H15" s="196"/>
      <c r="I15" s="213"/>
    </row>
    <row r="16" spans="1:9" ht="14.25" customHeight="1">
      <c r="A16" s="235" t="str">
        <f>IF(D14="DISK","Diskvalifikace",IF(D14&gt;223.99,"Výborný",IF(D14&gt;195.99,"Velmi dobrý",IF(D14&gt;139.99,"Dobrý",IF(D14&lt;140,"Nehodnocen")))))</f>
        <v>Diskvalifikace</v>
      </c>
      <c r="B16" s="241">
        <v>1</v>
      </c>
      <c r="C16" s="242" t="str">
        <f>IF((C8="OBZ"),(Vstup!P7),IF((C8="OB1"),(Vstup!P25),IF((C8="OB2"),(Vstup!P43),IF((C8="OB3"),(Vstup!P61)))))</f>
        <v>Odložení vleže ve skupině</v>
      </c>
      <c r="D16" s="242"/>
      <c r="E16" s="170">
        <v>0</v>
      </c>
      <c r="F16" s="243">
        <f>IF((C8="OBZ"),(Vstup!S7),IF((C8="OB1"),(Vstup!S25),IF((C8="OB2"),(Vstup!S43),IF((C8="OB3"),(Vstup!S61)))))</f>
        <v>3</v>
      </c>
      <c r="G16" s="244">
        <f>E16*F16</f>
        <v>0</v>
      </c>
      <c r="H16" s="245">
        <f aca="true" t="shared" si="0" ref="H16:H25">IF(D16=0,E16*2,D16+E16)/2</f>
        <v>0</v>
      </c>
      <c r="I16" s="213"/>
    </row>
    <row r="17" spans="1:9" ht="14.25" customHeight="1">
      <c r="A17" s="235" t="str">
        <f>IF(D14="DISK","Diskvalifikace",IF(D14&gt;255.99,"Výborný",IF(D14&gt;224.99,"Velmi dobrý",IF(D14&gt;191.99,"Dobrý",IF(D14&lt;192,"Nehodnocen")))))</f>
        <v>Diskvalifikace</v>
      </c>
      <c r="B17" s="246">
        <v>2</v>
      </c>
      <c r="C17" s="247" t="str">
        <f>IF((C8="OBZ"),(Vstup!P8),IF((C8="OB1"),(Vstup!P26),IF((C8="OB2"),(Vstup!P44),IF((C8="OB3"),(Vstup!P62)))))</f>
        <v>Chůze u nohy</v>
      </c>
      <c r="D17" s="247"/>
      <c r="E17" s="170">
        <v>0</v>
      </c>
      <c r="F17" s="248">
        <f>IF((C8="OBZ"),(Vstup!S8),IF((C8="OB1"),(Vstup!S26),IF((C8="OB2"),(Vstup!S44),IF((C8="OB3"),(Vstup!S62)))))</f>
        <v>3</v>
      </c>
      <c r="G17" s="249">
        <f>E17*F17</f>
        <v>0</v>
      </c>
      <c r="H17" s="245">
        <f t="shared" si="0"/>
        <v>0</v>
      </c>
      <c r="I17" s="213"/>
    </row>
    <row r="18" spans="1:9" ht="14.25" customHeight="1">
      <c r="A18" s="235" t="str">
        <f>IF(D14="DISK","Diskvalifikace",IF(D14&gt;255.99,"Výborný",IF(D14&gt;224.99,"Velmi dobrý",IF(D14&gt;191.99,"Dobrý",IF(D14&lt;192,"Nehodnocen")))))</f>
        <v>Diskvalifikace</v>
      </c>
      <c r="B18" s="246">
        <v>3</v>
      </c>
      <c r="C18" s="250" t="str">
        <f>IF((C8="OBZ"),(Vstup!P9),IF((C8="OB1"),(Vstup!P27),IF((C8="OB2"),(Vstup!P45),IF((C8="OB3"),(Vstup!P63)))))</f>
        <v>Přivolání </v>
      </c>
      <c r="D18" s="250"/>
      <c r="E18" s="170">
        <v>0</v>
      </c>
      <c r="F18" s="248">
        <f>IF((C8="OBZ"),(Vstup!S9),IF((C8="OB1"),(Vstup!S27),IF((C8="OB2"),(Vstup!S45),IF((C8="OB3"),(Vstup!S63)))))</f>
        <v>3</v>
      </c>
      <c r="G18" s="251">
        <f>E18*F18</f>
        <v>0</v>
      </c>
      <c r="H18" s="245">
        <f t="shared" si="0"/>
        <v>0</v>
      </c>
      <c r="I18" s="213"/>
    </row>
    <row r="19" spans="1:9" ht="14.25" customHeight="1">
      <c r="A19" s="252"/>
      <c r="B19" s="246">
        <v>4</v>
      </c>
      <c r="C19" s="250" t="str">
        <f>IF((C8="OBZ"),(Vstup!P10),IF((C8="OB1"),(Vstup!P28),IF((C8="OB2"),(Vstup!P46),IF((C8="OB3"),(Vstup!P64)))))</f>
        <v>Vyslání do čtverce </v>
      </c>
      <c r="D19" s="250"/>
      <c r="E19" s="170">
        <v>0</v>
      </c>
      <c r="F19" s="248">
        <f>IF((C8="OBZ"),(Vstup!S10),IF((C8="OB1"),(Vstup!S28),IF((C8="OB2"),(Vstup!S46),IF((C8="OB3"),(Vstup!S64)))))</f>
        <v>4</v>
      </c>
      <c r="G19" s="251">
        <f aca="true" t="shared" si="1" ref="G19:G24">E19*F19</f>
        <v>0</v>
      </c>
      <c r="H19" s="245">
        <f t="shared" si="0"/>
        <v>0</v>
      </c>
      <c r="I19" s="213"/>
    </row>
    <row r="20" spans="1:9" ht="14.25" customHeight="1">
      <c r="A20" s="252"/>
      <c r="B20" s="246">
        <v>5</v>
      </c>
      <c r="C20" s="250" t="str">
        <f>IF((C8="OBZ"),(Vstup!P11),IF((C8="OB1"),(Vstup!P29),IF((C8="OB2"),(Vstup!P47),IF((C8="OB3"),(Vstup!P65)))))</f>
        <v>Skok přes překážku</v>
      </c>
      <c r="D20" s="250"/>
      <c r="E20" s="170">
        <v>0</v>
      </c>
      <c r="F20" s="248">
        <f>IF((C8="OBZ"),(Vstup!S11),IF((C8="OB1"),(Vstup!S29),IF((C8="OB2"),(Vstup!S47),IF((C8="OB3"),(Vstup!S65)))))</f>
        <v>3</v>
      </c>
      <c r="G20" s="251">
        <f t="shared" si="1"/>
        <v>0</v>
      </c>
      <c r="H20" s="245">
        <f t="shared" si="0"/>
        <v>0</v>
      </c>
      <c r="I20" s="213"/>
    </row>
    <row r="21" spans="1:9" ht="14.25" customHeight="1">
      <c r="A21" s="252"/>
      <c r="B21" s="246">
        <v>6</v>
      </c>
      <c r="C21" s="250" t="str">
        <f>IF((C8="OBZ"),(Vstup!P12),IF((C8="OB1"),(Vstup!P30),IF((C8="OB2"),(Vstup!P48),IF((C8="OB3"),(Vstup!P66)))))</f>
        <v>Aport</v>
      </c>
      <c r="D21" s="250"/>
      <c r="E21" s="170">
        <v>0</v>
      </c>
      <c r="F21" s="248">
        <f>IF((C8="OBZ"),(Vstup!S12),IF((C8="OB1"),(Vstup!S30),IF((C8="OB2"),(Vstup!S48),IF((C8="OB3"),(Vstup!S66)))))</f>
        <v>3</v>
      </c>
      <c r="G21" s="251">
        <f t="shared" si="1"/>
        <v>0</v>
      </c>
      <c r="H21" s="245">
        <f t="shared" si="0"/>
        <v>0</v>
      </c>
      <c r="I21" s="213"/>
    </row>
    <row r="22" spans="1:9" ht="14.25" customHeight="1">
      <c r="A22" s="252"/>
      <c r="B22" s="246">
        <v>7</v>
      </c>
      <c r="C22" s="250" t="str">
        <f>IF((C8="OBZ"),(Vstup!P13),IF((C8="OB1"),(Vstup!P31),IF((C8="OB2"),(Vstup!P49),IF((C8="OB3"),(Vstup!P67)))))</f>
        <v>Odložení do stoje za chůze</v>
      </c>
      <c r="D22" s="250"/>
      <c r="E22" s="170">
        <v>0</v>
      </c>
      <c r="F22" s="248">
        <f>IF((C8="OBZ"),(Vstup!S13),IF((C8="OB1"),(Vstup!S31),IF((C8="OB2"),(Vstup!S49),IF((C8="OB3"),(Vstup!S67)))))</f>
        <v>2</v>
      </c>
      <c r="G22" s="251">
        <f t="shared" si="1"/>
        <v>0</v>
      </c>
      <c r="H22" s="245">
        <f t="shared" si="0"/>
        <v>0</v>
      </c>
      <c r="I22" s="213"/>
    </row>
    <row r="23" spans="1:9" ht="14.25" customHeight="1">
      <c r="A23" s="252"/>
      <c r="B23" s="246">
        <v>8</v>
      </c>
      <c r="C23" s="250" t="str">
        <f>IF((C8="OBZ"),(Vstup!P14),IF((C8="OB1"),(Vstup!P32),IF((C8="OB2"),(Vstup!P50),IF((C8="OB3"),(Vstup!P68)))))</f>
        <v>Odložení do sedu za chůze</v>
      </c>
      <c r="D23" s="250"/>
      <c r="E23" s="170">
        <v>0</v>
      </c>
      <c r="F23" s="248">
        <f>IF((C8="OBZ"),(Vstup!S14),IF((C8="OB1"),(Vstup!S32),IF((C8="OB2"),(Vstup!S50),IF((C8="OB3"),(Vstup!S68)))))</f>
        <v>2</v>
      </c>
      <c r="G23" s="251">
        <f t="shared" si="1"/>
        <v>0</v>
      </c>
      <c r="H23" s="245">
        <f t="shared" si="0"/>
        <v>0</v>
      </c>
      <c r="I23" s="213"/>
    </row>
    <row r="24" spans="1:9" ht="14.25" customHeight="1">
      <c r="A24" s="252"/>
      <c r="B24" s="246">
        <v>9</v>
      </c>
      <c r="C24" s="250" t="str">
        <f>IF((C8="OBZ"),(Vstup!P15),IF((C8="OB1"),(Vstup!P33),IF((C8="OB2"),(Vstup!P51),IF((C8="OB3"),(Vstup!P69)))))</f>
        <v>Ovladatelnost na dálku</v>
      </c>
      <c r="D24" s="250"/>
      <c r="E24" s="170">
        <v>0</v>
      </c>
      <c r="F24" s="248">
        <f>IF((C8="OBZ"),(Vstup!S15),IF((C8="OB1"),(Vstup!S33),IF((C8="OB2"),(Vstup!S51),IF((C8="OB3"),(Vstup!S69)))))</f>
        <v>3</v>
      </c>
      <c r="G24" s="251">
        <f t="shared" si="1"/>
        <v>0</v>
      </c>
      <c r="H24" s="245">
        <f t="shared" si="0"/>
        <v>0</v>
      </c>
      <c r="I24" s="213"/>
    </row>
    <row r="25" spans="1:9" ht="14.25" customHeight="1">
      <c r="A25" s="252"/>
      <c r="B25" s="253">
        <v>10</v>
      </c>
      <c r="C25" s="254" t="str">
        <f>IF((C8="OBZ"),(Vstup!P16),IF((C8="OB1"),(Vstup!P34),IF((C8="OB2"),(Vstup!P52),IF((C8="OB3"),(Vstup!P70)))))</f>
        <v>Všeobecný dojem</v>
      </c>
      <c r="D25" s="254"/>
      <c r="E25" s="183">
        <v>0</v>
      </c>
      <c r="F25" s="255">
        <f>IF((C8="OBZ"),(Vstup!S16),IF((C8="OB1"),(Vstup!S34),IF((C8="OB2"),(Vstup!S52),IF((C8="OB3"),(Vstup!S70)))))</f>
        <v>2</v>
      </c>
      <c r="G25" s="256">
        <f>E25*F25</f>
        <v>0</v>
      </c>
      <c r="H25" s="245">
        <f t="shared" si="0"/>
        <v>0</v>
      </c>
      <c r="I25" s="213"/>
    </row>
    <row r="26" spans="1:9" ht="12.75">
      <c r="A26" s="252"/>
      <c r="B26" s="257"/>
      <c r="C26" s="258" t="s">
        <v>82</v>
      </c>
      <c r="D26" s="258"/>
      <c r="E26" s="258"/>
      <c r="F26" s="258"/>
      <c r="G26" s="259">
        <f>SUM(G16:G25)</f>
        <v>0</v>
      </c>
      <c r="H26" s="260"/>
      <c r="I26" s="213"/>
    </row>
    <row r="27" spans="1:9" ht="12.75">
      <c r="A27" s="261"/>
      <c r="B27" s="262"/>
      <c r="C27" s="263"/>
      <c r="D27" s="263"/>
      <c r="E27" s="263"/>
      <c r="F27" s="263"/>
      <c r="G27" s="264"/>
      <c r="H27" s="265"/>
      <c r="I27" s="266"/>
    </row>
    <row r="28" spans="1:9" ht="12.75">
      <c r="A28" s="196"/>
      <c r="B28" s="197"/>
      <c r="C28" s="198"/>
      <c r="D28" s="198"/>
      <c r="E28" s="198"/>
      <c r="F28" s="198"/>
      <c r="G28" s="199"/>
      <c r="H28" s="196"/>
      <c r="I28" s="196"/>
    </row>
    <row r="29" spans="1:9" ht="12.75">
      <c r="A29" s="196"/>
      <c r="B29" s="197"/>
      <c r="C29" s="198"/>
      <c r="D29" s="198"/>
      <c r="E29" s="198"/>
      <c r="F29" s="198"/>
      <c r="G29" s="199"/>
      <c r="H29" s="196"/>
      <c r="I29" s="196"/>
    </row>
    <row r="30" spans="1:9" ht="12.75">
      <c r="A30" s="196"/>
      <c r="B30" s="197"/>
      <c r="C30" s="198"/>
      <c r="D30" s="198"/>
      <c r="E30" s="198"/>
      <c r="F30" s="198"/>
      <c r="G30" s="199"/>
      <c r="H30" s="196"/>
      <c r="I30" s="196"/>
    </row>
    <row r="31" spans="1:9" ht="12.75">
      <c r="A31" s="196"/>
      <c r="B31" s="197"/>
      <c r="C31" s="198"/>
      <c r="D31" s="198"/>
      <c r="E31" s="198"/>
      <c r="F31" s="198"/>
      <c r="G31" s="199"/>
      <c r="H31" s="196"/>
      <c r="I31" s="196"/>
    </row>
    <row r="32" spans="1:5" ht="12.75">
      <c r="A32" s="200" t="s">
        <v>141</v>
      </c>
      <c r="B32" s="201"/>
      <c r="C32" s="201"/>
      <c r="D32" s="201"/>
      <c r="E32" s="202"/>
    </row>
    <row r="35" spans="1:3" ht="12.75">
      <c r="A35" s="203" t="s">
        <v>142</v>
      </c>
      <c r="B35" s="204"/>
      <c r="C35" s="204"/>
    </row>
  </sheetData>
  <sheetProtection sheet="1"/>
  <mergeCells count="12">
    <mergeCell ref="D10:D12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</mergeCells>
  <printOptions/>
  <pageMargins left="0.7875" right="0.7875" top="0.9847222222222223" bottom="0.9840277777777777" header="0.49236111111111114" footer="0.5118055555555555"/>
  <pageSetup horizontalDpi="300" verticalDpi="300" orientation="landscape" paperSize="9"/>
  <headerFooter alignWithMargins="0">
    <oddHeader>&amp;C&amp;18Výsledkový list OBEDIENCE CZ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