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9" activeTab="1"/>
  </bookViews>
  <sheets>
    <sheet name="Vstup" sheetId="1" r:id="rId1"/>
    <sheet name="výsledkovka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</sheets>
  <definedNames/>
  <calcPr fullCalcOnLoad="1"/>
</workbook>
</file>

<file path=xl/sharedStrings.xml><?xml version="1.0" encoding="utf-8"?>
<sst xmlns="http://schemas.openxmlformats.org/spreadsheetml/2006/main" count="1979" uniqueCount="215">
  <si>
    <t>Poř.č.</t>
  </si>
  <si>
    <t>Psovod (Jméno, příjmení)</t>
  </si>
  <si>
    <t>Jméno psa</t>
  </si>
  <si>
    <t>Plemeno</t>
  </si>
  <si>
    <t>Třída</t>
  </si>
  <si>
    <t>Pořadatel :</t>
  </si>
  <si>
    <t>OBEDIENCE CZ</t>
  </si>
  <si>
    <t>PENALIZACE : Od celkového počtu bodů :     ( Příklad -40)</t>
  </si>
  <si>
    <t>Hodnocení :</t>
  </si>
  <si>
    <t>Jana Piskačová</t>
  </si>
  <si>
    <t>Eliáš Honzíkova cesta</t>
  </si>
  <si>
    <t>Tibetský španěl</t>
  </si>
  <si>
    <t>OBZ</t>
  </si>
  <si>
    <t>Název a místo konání :</t>
  </si>
  <si>
    <t>5. MČR, Kladno</t>
  </si>
  <si>
    <t>Výborný</t>
  </si>
  <si>
    <t>280,0 - 224,0</t>
  </si>
  <si>
    <t>Lucia Stemmerová</t>
  </si>
  <si>
    <t>Anima Free to Run</t>
  </si>
  <si>
    <t>Border collie</t>
  </si>
  <si>
    <t>Datum konání akce :</t>
  </si>
  <si>
    <t>Velmi dobrý</t>
  </si>
  <si>
    <t>223,9 - 196,0</t>
  </si>
  <si>
    <t>Petra Štolová</t>
  </si>
  <si>
    <t>Bárny Gold Luck</t>
  </si>
  <si>
    <t>Zlatý retrívr</t>
  </si>
  <si>
    <t>Rozhodčí hlavní :</t>
  </si>
  <si>
    <t>Christian Steinlechner, Mag. phil.</t>
  </si>
  <si>
    <t>Bc. Petra Rohlenová</t>
  </si>
  <si>
    <t>Iveta Skalická</t>
  </si>
  <si>
    <t>Dobrý</t>
  </si>
  <si>
    <t>195,9 - 140,0</t>
  </si>
  <si>
    <t>Marie Vágenknechtová</t>
  </si>
  <si>
    <t>s.Se Jch. Alaia Black z Kovárny</t>
  </si>
  <si>
    <t>Belgický ovčák groenendael</t>
  </si>
  <si>
    <t>Celková známka :</t>
  </si>
  <si>
    <t>Jana Vlková</t>
  </si>
  <si>
    <t>Sunny</t>
  </si>
  <si>
    <t>Pudl trpasličí apricot</t>
  </si>
  <si>
    <t>Steward hlavní :</t>
  </si>
  <si>
    <t>Zuzana Coufalová</t>
  </si>
  <si>
    <t>Iva Pikalová</t>
  </si>
  <si>
    <t>CVIK</t>
  </si>
  <si>
    <t>POPIS CVIKU</t>
  </si>
  <si>
    <t>Rozhodčí</t>
  </si>
  <si>
    <t>Koef.</t>
  </si>
  <si>
    <t>CELKEM</t>
  </si>
  <si>
    <t>Darja Sýkorová</t>
  </si>
  <si>
    <t>Ajka Ike Mark</t>
  </si>
  <si>
    <t>Trpasličí pinč</t>
  </si>
  <si>
    <t>Odložení vleže ve skupině</t>
  </si>
  <si>
    <t>Petra Kačírková</t>
  </si>
  <si>
    <t>Bonario z Roztockého Zámku</t>
  </si>
  <si>
    <t>Krátkosrstá kolie</t>
  </si>
  <si>
    <t xml:space="preserve">Vyslání do čtverce </t>
  </si>
  <si>
    <t>Zojka</t>
  </si>
  <si>
    <t>Kříženec</t>
  </si>
  <si>
    <t>Třídy pište ve formátu: OBZ, OB1, OB2, OB3</t>
  </si>
  <si>
    <t>Odložení do lehu za chůze</t>
  </si>
  <si>
    <t>Petra Sixtová</t>
  </si>
  <si>
    <t>Hero Ganden Monge</t>
  </si>
  <si>
    <t>Australský ovčák</t>
  </si>
  <si>
    <t>Odložení do sedu za chůze</t>
  </si>
  <si>
    <t>Dominika Radová</t>
  </si>
  <si>
    <t>Lucka</t>
  </si>
  <si>
    <t>Labradorský retriever</t>
  </si>
  <si>
    <t>Vyplňujte vypisováním pouze BÍLÁ POLE !!!!</t>
  </si>
  <si>
    <t>Přivolání</t>
  </si>
  <si>
    <t>Karolína Prejsová</t>
  </si>
  <si>
    <t>Bumble-bee Ambra Professional</t>
  </si>
  <si>
    <t>Chůze u nohy</t>
  </si>
  <si>
    <t>Kamila Veselá</t>
  </si>
  <si>
    <t>Teva</t>
  </si>
  <si>
    <t>Držení aportovací činky</t>
  </si>
  <si>
    <t>Eva Jandorová</t>
  </si>
  <si>
    <t>Great Go Dajavera</t>
  </si>
  <si>
    <t>Ovladatelnost na dálku</t>
  </si>
  <si>
    <t>David Drozd</t>
  </si>
  <si>
    <t>Shadow</t>
  </si>
  <si>
    <t>Australský honácký pes</t>
  </si>
  <si>
    <t>Skok přes překážku</t>
  </si>
  <si>
    <t>Jana Janků</t>
  </si>
  <si>
    <t>Borderline Country Justinstyle</t>
  </si>
  <si>
    <t>Všeobecný dojem</t>
  </si>
  <si>
    <t>Patricia Scavinová</t>
  </si>
  <si>
    <t>Destiny Vica Arcondia</t>
  </si>
  <si>
    <t>Leonberger</t>
  </si>
  <si>
    <t>CELKEM BODŮ :</t>
  </si>
  <si>
    <t>Eva Jindrová</t>
  </si>
  <si>
    <t>Banji Star z Ranče Montara</t>
  </si>
  <si>
    <t>Bílý švýcarský ovčák</t>
  </si>
  <si>
    <t>OB2</t>
  </si>
  <si>
    <t>Zuzana Stádníková</t>
  </si>
  <si>
    <t>Danae do Kapsy (Cassie)</t>
  </si>
  <si>
    <t>Kavalír king Charles španěl</t>
  </si>
  <si>
    <t>Lucie Gabrielová</t>
  </si>
  <si>
    <t>Trust your heart Conalls Joy</t>
  </si>
  <si>
    <t>Border Collie</t>
  </si>
  <si>
    <t>Dana Tóthová</t>
  </si>
  <si>
    <t>Wesy Ja-He</t>
  </si>
  <si>
    <t>Německý ovčák</t>
  </si>
  <si>
    <t>Michaela Otáhalová</t>
  </si>
  <si>
    <t>Enrique de Fuentes Wapini von Folge</t>
  </si>
  <si>
    <t>Holandský ovčák</t>
  </si>
  <si>
    <t>Jiří Kudrlička</t>
  </si>
  <si>
    <t>Iris od Dvou lvů</t>
  </si>
  <si>
    <t>Dobrman</t>
  </si>
  <si>
    <t>Jitka Peierová</t>
  </si>
  <si>
    <t>Dancer von der Herbordsburg</t>
  </si>
  <si>
    <t>Pudl</t>
  </si>
  <si>
    <t>Blanka Čápová</t>
  </si>
  <si>
    <t>Arabela Windy Luck</t>
  </si>
  <si>
    <t>Ladislava Richterová</t>
  </si>
  <si>
    <t>Cat Ballow Hardy Horde</t>
  </si>
  <si>
    <t>OB3</t>
  </si>
  <si>
    <t>Vilemína Kracíková</t>
  </si>
  <si>
    <t>Dargo Novterpod</t>
  </si>
  <si>
    <t>Belgický ovčák malinois</t>
  </si>
  <si>
    <t>Odložení do stoje za chůze</t>
  </si>
  <si>
    <t>Zuzana Rozová</t>
  </si>
  <si>
    <t>Queen Daggi z Roznetu</t>
  </si>
  <si>
    <t>Malý knírač</t>
  </si>
  <si>
    <t xml:space="preserve">Přivolání </t>
  </si>
  <si>
    <t>Jana Gibová</t>
  </si>
  <si>
    <t>Calypso Carl Hardy Horde</t>
  </si>
  <si>
    <t>Aport</t>
  </si>
  <si>
    <t>Lucie Prause</t>
  </si>
  <si>
    <t>Vendulka</t>
  </si>
  <si>
    <t>Marek Pavlů</t>
  </si>
  <si>
    <t>All My Life Kiaora</t>
  </si>
  <si>
    <t>Bearded collie</t>
  </si>
  <si>
    <t>Jitka Procházková</t>
  </si>
  <si>
    <t>Angelic Face Running Free</t>
  </si>
  <si>
    <t>Eva Koubková</t>
  </si>
  <si>
    <t>Liz Bohemia Alké</t>
  </si>
  <si>
    <t>Kristýna Vojkovská</t>
  </si>
  <si>
    <t>Never Never Land Va Va Voom</t>
  </si>
  <si>
    <t>Radek Škultéty</t>
  </si>
  <si>
    <t>Blackie</t>
  </si>
  <si>
    <t>Dana Valešová</t>
  </si>
  <si>
    <t>Andromeda Sub Tilia</t>
  </si>
  <si>
    <t>Branwen Grian od Knapovského potoka</t>
  </si>
  <si>
    <t>OB1</t>
  </si>
  <si>
    <t>Diego Tender Flash</t>
  </si>
  <si>
    <t>320,0 - 256,0</t>
  </si>
  <si>
    <t>Eliška Coufalová</t>
  </si>
  <si>
    <t>Fitini Faru Walk Heart</t>
  </si>
  <si>
    <t>Staffordšírský bullteriér</t>
  </si>
  <si>
    <t>255,9 - 225,0</t>
  </si>
  <si>
    <t>Martin Poslušný</t>
  </si>
  <si>
    <t>Aran z Míkovského háje</t>
  </si>
  <si>
    <t>224,9 - 192,0</t>
  </si>
  <si>
    <t>Kateřina Černochová</t>
  </si>
  <si>
    <t>Sunny Blue Foxy Fox</t>
  </si>
  <si>
    <t>Júlia Bukovinská</t>
  </si>
  <si>
    <t>Amálka</t>
  </si>
  <si>
    <t>Věra Elsinger</t>
  </si>
  <si>
    <t>Bart Elydon</t>
  </si>
  <si>
    <t>Odložení vsedě ve skupině</t>
  </si>
  <si>
    <t>Kateřina Konopáčková</t>
  </si>
  <si>
    <t>Gumi z Kuřimského háje</t>
  </si>
  <si>
    <t>Vyslání do čtverce</t>
  </si>
  <si>
    <t>Alena Králová</t>
  </si>
  <si>
    <t>Attila Hun od Zlatonosné říčky</t>
  </si>
  <si>
    <t>Odložení do stoje a do sedu za chůze</t>
  </si>
  <si>
    <t>Belle Viktoria Hola-Hopa</t>
  </si>
  <si>
    <t>Aport se skokem přes překážku</t>
  </si>
  <si>
    <t>Simona Hurábová</t>
  </si>
  <si>
    <t>Braconnier Grot Kawai Kaito</t>
  </si>
  <si>
    <t>Belgický ovčák malinos</t>
  </si>
  <si>
    <t>Pachové rozlišování</t>
  </si>
  <si>
    <t>Petra Hottmarová</t>
  </si>
  <si>
    <t>Ballistera Valeross Bohemia</t>
  </si>
  <si>
    <t>Bernský salašnický pes</t>
  </si>
  <si>
    <t>Jitka Ragánová</t>
  </si>
  <si>
    <t>Cullen Black z JBonda</t>
  </si>
  <si>
    <t>Belgický ovčák Groenendael</t>
  </si>
  <si>
    <t>Lucie Lánská</t>
  </si>
  <si>
    <t>Eliška z Velfíku</t>
  </si>
  <si>
    <t>Parson russell terrier</t>
  </si>
  <si>
    <t>Směrový aport</t>
  </si>
  <si>
    <t>Rebel Amis z Roznetu</t>
  </si>
  <si>
    <t>Přivolání se zastavením</t>
  </si>
  <si>
    <t>Odložení za pochodu</t>
  </si>
  <si>
    <t>Aport přes překážku</t>
  </si>
  <si>
    <t>Výsledky 5. MČR obedience v Kladně, 25. 11. 2012</t>
  </si>
  <si>
    <t>Psovod (Příjmení Jméno)</t>
  </si>
  <si>
    <t>Akce</t>
  </si>
  <si>
    <t>Pořadí</t>
  </si>
  <si>
    <t>Počet bodů</t>
  </si>
  <si>
    <t>Známka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</si>
  <si>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</si>
  <si>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</si>
  <si>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</si>
  <si>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</si>
  <si>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</si>
  <si>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</si>
  <si>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</si>
  <si>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</si>
  <si>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</si>
  <si>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</si>
  <si>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</si>
  <si>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</si>
  <si>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</si>
  <si>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Nenastoupil</t>
  </si>
  <si>
    <t>Pořadatel</t>
  </si>
  <si>
    <t>:</t>
  </si>
  <si>
    <t>Název a místo konání akce</t>
  </si>
  <si>
    <t>Datum konání akce</t>
  </si>
  <si>
    <t>Psovod (Jméno, Příjmení)</t>
  </si>
  <si>
    <t>PENALIZACE: Od celkového počtu bodů: (Příklad -50; v případě diskvalifikace napište DISK</t>
  </si>
  <si>
    <t>Steward</t>
  </si>
  <si>
    <t>DISK</t>
  </si>
  <si>
    <r>
      <t xml:space="preserve">V případě posuzování </t>
    </r>
    <r>
      <rPr>
        <b/>
        <i/>
        <u val="single"/>
        <sz val="14"/>
        <color indexed="10"/>
        <rFont val="Arial"/>
        <family val="2"/>
      </rPr>
      <t>JEDNÍM</t>
    </r>
    <r>
      <rPr>
        <b/>
        <i/>
        <sz val="10"/>
        <color indexed="10"/>
        <rFont val="Arial"/>
        <family val="2"/>
      </rPr>
      <t xml:space="preserve"> rozhodčím </t>
    </r>
    <r>
      <rPr>
        <b/>
        <i/>
        <u val="single"/>
        <sz val="14"/>
        <color indexed="10"/>
        <rFont val="Arial"/>
        <family val="2"/>
      </rPr>
      <t>VYPLŇUJTE</t>
    </r>
    <r>
      <rPr>
        <b/>
        <i/>
        <sz val="10"/>
        <color indexed="10"/>
        <rFont val="Arial"/>
        <family val="2"/>
      </rPr>
      <t xml:space="preserve">  pouze kolonku </t>
    </r>
    <r>
      <rPr>
        <b/>
        <i/>
        <sz val="10"/>
        <color indexed="12"/>
        <rFont val="Arial"/>
        <family val="2"/>
      </rPr>
      <t>Rozhodčí hlavní</t>
    </r>
    <r>
      <rPr>
        <b/>
        <i/>
        <sz val="10"/>
        <color indexed="10"/>
        <rFont val="Arial"/>
        <family val="2"/>
      </rPr>
      <t xml:space="preserve"> !!!!!!!</t>
    </r>
  </si>
  <si>
    <t>Při případném  tisku tiskněte pouze stránku č.1 !!  ( viz náhled 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</si>
</sst>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2"/>
    </font>
    <font>
      <b/>
      <sz val="12"/>
      <color indexed="51"/>
      <name val="Times New Roman"/>
      <family val="1"/>
    </font>
    <font>
      <b/>
      <sz val="11"/>
      <color indexed="60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9"/>
      <color indexed="60"/>
      <name val="Arial"/>
      <family val="2"/>
    </font>
    <font>
      <b/>
      <i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8"/>
      <name val="Arial"/>
      <family val="2"/>
    </font>
    <font>
      <sz val="16"/>
      <color indexed="9"/>
      <name val="Arial"/>
      <family val="2"/>
    </font>
    <font>
      <sz val="14"/>
      <color indexed="6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 Black"/>
      <family val="2"/>
    </font>
    <font>
      <b/>
      <sz val="14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color indexed="53"/>
      <name val="Arial"/>
      <family val="2"/>
    </font>
    <font>
      <b/>
      <i/>
      <sz val="11"/>
      <color indexed="6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 Black"/>
      <family val="2"/>
    </font>
    <font>
      <b/>
      <i/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0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i/>
      <sz val="12"/>
      <color indexed="10"/>
      <name val="Arial"/>
      <family val="2"/>
    </font>
    <font>
      <b/>
      <sz val="12"/>
      <color indexed="5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0">
    <xf numFmtId="0" fontId="0" fillId="2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wrapText="1"/>
      <protection/>
    </xf>
    <xf numFmtId="0" fontId="2" fillId="4" borderId="6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3" fillId="2" borderId="0" xfId="0" applyFont="1" applyBorder="1" applyAlignment="1" applyProtection="1">
      <alignment horizontal="center"/>
      <protection/>
    </xf>
    <xf numFmtId="14" fontId="4" fillId="2" borderId="0" xfId="0" applyNumberFormat="1" applyFont="1" applyBorder="1" applyAlignment="1" applyProtection="1">
      <alignment horizontal="left"/>
      <protection/>
    </xf>
    <xf numFmtId="0" fontId="6" fillId="5" borderId="8" xfId="0" applyFont="1" applyFill="1" applyBorder="1" applyAlignment="1" applyProtection="1">
      <alignment/>
      <protection/>
    </xf>
    <xf numFmtId="0" fontId="7" fillId="5" borderId="8" xfId="0" applyFont="1" applyFill="1" applyBorder="1" applyAlignment="1" applyProtection="1">
      <alignment/>
      <protection/>
    </xf>
    <xf numFmtId="0" fontId="7" fillId="5" borderId="9" xfId="0" applyFont="1" applyFill="1" applyBorder="1" applyAlignment="1" applyProtection="1">
      <alignment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0" fillId="6" borderId="11" xfId="0" applyFont="1" applyFill="1" applyBorder="1" applyAlignment="1">
      <alignment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 locked="0"/>
    </xf>
    <xf numFmtId="0" fontId="4" fillId="2" borderId="0" xfId="0" applyFont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 horizontal="center"/>
      <protection/>
    </xf>
    <xf numFmtId="0" fontId="8" fillId="4" borderId="16" xfId="0" applyFont="1" applyFill="1" applyBorder="1" applyAlignment="1" applyProtection="1">
      <alignment horizontal="center" vertical="center"/>
      <protection/>
    </xf>
    <xf numFmtId="0" fontId="0" fillId="6" borderId="17" xfId="0" applyFont="1" applyFill="1" applyBorder="1" applyAlignment="1">
      <alignment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wrapText="1"/>
      <protection/>
    </xf>
    <xf numFmtId="14" fontId="0" fillId="0" borderId="14" xfId="0" applyNumberFormat="1" applyFill="1" applyBorder="1" applyAlignment="1" applyProtection="1">
      <alignment horizontal="left"/>
      <protection locked="0"/>
    </xf>
    <xf numFmtId="14" fontId="0" fillId="0" borderId="14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9" fillId="3" borderId="20" xfId="0" applyFont="1" applyFill="1" applyBorder="1" applyAlignment="1" applyProtection="1">
      <alignment/>
      <protection/>
    </xf>
    <xf numFmtId="0" fontId="7" fillId="5" borderId="21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14" fontId="7" fillId="5" borderId="23" xfId="0" applyNumberFormat="1" applyFont="1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/>
      <protection/>
    </xf>
    <xf numFmtId="0" fontId="10" fillId="2" borderId="0" xfId="0" applyFont="1" applyBorder="1" applyAlignment="1" applyProtection="1">
      <alignment horizontal="center"/>
      <protection/>
    </xf>
    <xf numFmtId="2" fontId="11" fillId="7" borderId="20" xfId="0" applyNumberFormat="1" applyFont="1" applyFill="1" applyBorder="1" applyAlignment="1" applyProtection="1">
      <alignment/>
      <protection/>
    </xf>
    <xf numFmtId="0" fontId="12" fillId="7" borderId="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13" fillId="7" borderId="15" xfId="0" applyFont="1" applyFill="1" applyBorder="1" applyAlignment="1" applyProtection="1">
      <alignment/>
      <protection/>
    </xf>
    <xf numFmtId="0" fontId="8" fillId="8" borderId="24" xfId="0" applyFont="1" applyFill="1" applyBorder="1" applyAlignment="1" applyProtection="1">
      <alignment horizontal="center" vertical="center"/>
      <protection/>
    </xf>
    <xf numFmtId="0" fontId="14" fillId="8" borderId="25" xfId="0" applyFont="1" applyFill="1" applyBorder="1" applyAlignment="1" applyProtection="1">
      <alignment horizontal="center" wrapText="1" shrinkToFit="1"/>
      <protection/>
    </xf>
    <xf numFmtId="0" fontId="8" fillId="8" borderId="26" xfId="0" applyFont="1" applyFill="1" applyBorder="1" applyAlignment="1" applyProtection="1">
      <alignment horizontal="center" vertical="center"/>
      <protection/>
    </xf>
    <xf numFmtId="0" fontId="8" fillId="8" borderId="5" xfId="0" applyFont="1" applyFill="1" applyBorder="1" applyAlignment="1" applyProtection="1">
      <alignment horizontal="center" vertical="center"/>
      <protection/>
    </xf>
    <xf numFmtId="0" fontId="2" fillId="4" borderId="27" xfId="0" applyFont="1" applyFill="1" applyBorder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2" fontId="15" fillId="0" borderId="30" xfId="0" applyNumberFormat="1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 horizontal="center"/>
      <protection/>
    </xf>
    <xf numFmtId="2" fontId="16" fillId="0" borderId="31" xfId="0" applyNumberFormat="1" applyFont="1" applyFill="1" applyBorder="1" applyAlignment="1" applyProtection="1">
      <alignment horizontal="right"/>
      <protection/>
    </xf>
    <xf numFmtId="0" fontId="0" fillId="9" borderId="17" xfId="0" applyFont="1" applyFill="1" applyBorder="1" applyAlignment="1">
      <alignment/>
    </xf>
    <xf numFmtId="0" fontId="0" fillId="4" borderId="0" xfId="0" applyFill="1" applyAlignment="1" applyProtection="1">
      <alignment/>
      <protection/>
    </xf>
    <xf numFmtId="0" fontId="8" fillId="0" borderId="32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 horizontal="center"/>
      <protection/>
    </xf>
    <xf numFmtId="0" fontId="18" fillId="4" borderId="0" xfId="0" applyFont="1" applyFill="1" applyAlignment="1" applyProtection="1">
      <alignment/>
      <protection/>
    </xf>
    <xf numFmtId="0" fontId="0" fillId="10" borderId="17" xfId="0" applyFont="1" applyFill="1" applyBorder="1" applyAlignment="1">
      <alignment/>
    </xf>
    <xf numFmtId="0" fontId="8" fillId="0" borderId="34" xfId="0" applyFont="1" applyFill="1" applyBorder="1" applyAlignment="1" applyProtection="1">
      <alignment/>
      <protection/>
    </xf>
    <xf numFmtId="2" fontId="15" fillId="0" borderId="35" xfId="0" applyNumberFormat="1" applyFont="1" applyFill="1" applyBorder="1" applyAlignment="1" applyProtection="1">
      <alignment horizontal="center"/>
      <protection/>
    </xf>
    <xf numFmtId="0" fontId="15" fillId="0" borderId="36" xfId="0" applyFont="1" applyFill="1" applyBorder="1" applyAlignment="1" applyProtection="1">
      <alignment horizontal="center"/>
      <protection/>
    </xf>
    <xf numFmtId="2" fontId="16" fillId="0" borderId="37" xfId="0" applyNumberFormat="1" applyFont="1" applyFill="1" applyBorder="1" applyAlignment="1" applyProtection="1">
      <alignment horizontal="right"/>
      <protection/>
    </xf>
    <xf numFmtId="0" fontId="0" fillId="10" borderId="38" xfId="0" applyFont="1" applyFill="1" applyBorder="1" applyAlignment="1">
      <alignment/>
    </xf>
    <xf numFmtId="0" fontId="0" fillId="0" borderId="39" xfId="0" applyFill="1" applyBorder="1" applyAlignment="1" applyProtection="1">
      <alignment/>
      <protection/>
    </xf>
    <xf numFmtId="0" fontId="19" fillId="0" borderId="40" xfId="0" applyFont="1" applyFill="1" applyBorder="1" applyAlignment="1" applyProtection="1">
      <alignment/>
      <protection/>
    </xf>
    <xf numFmtId="2" fontId="19" fillId="0" borderId="41" xfId="0" applyNumberFormat="1" applyFont="1" applyFill="1" applyBorder="1" applyAlignment="1" applyProtection="1">
      <alignment horizontal="right"/>
      <protection/>
    </xf>
    <xf numFmtId="0" fontId="12" fillId="7" borderId="40" xfId="0" applyFont="1" applyFill="1" applyBorder="1" applyAlignment="1" applyProtection="1">
      <alignment/>
      <protection/>
    </xf>
    <xf numFmtId="0" fontId="4" fillId="7" borderId="40" xfId="0" applyFont="1" applyFill="1" applyBorder="1" applyAlignment="1" applyProtection="1">
      <alignment/>
      <protection/>
    </xf>
    <xf numFmtId="0" fontId="13" fillId="7" borderId="41" xfId="0" applyFont="1" applyFill="1" applyBorder="1" applyAlignment="1" applyProtection="1">
      <alignment/>
      <protection/>
    </xf>
    <xf numFmtId="0" fontId="8" fillId="8" borderId="1" xfId="0" applyFont="1" applyFill="1" applyBorder="1" applyAlignment="1" applyProtection="1">
      <alignment horizontal="center" vertical="center"/>
      <protection/>
    </xf>
    <xf numFmtId="0" fontId="8" fillId="8" borderId="42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/>
      <protection/>
    </xf>
    <xf numFmtId="2" fontId="16" fillId="0" borderId="43" xfId="0" applyNumberFormat="1" applyFont="1" applyFill="1" applyBorder="1" applyAlignment="1" applyProtection="1">
      <alignment horizontal="right"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8" fillId="4" borderId="44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/>
      <protection/>
    </xf>
    <xf numFmtId="0" fontId="15" fillId="0" borderId="46" xfId="0" applyFon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/>
      <protection/>
    </xf>
    <xf numFmtId="0" fontId="19" fillId="0" borderId="48" xfId="0" applyFont="1" applyFill="1" applyBorder="1" applyAlignment="1" applyProtection="1">
      <alignment/>
      <protection/>
    </xf>
    <xf numFmtId="2" fontId="19" fillId="0" borderId="49" xfId="0" applyNumberFormat="1" applyFont="1" applyFill="1" applyBorder="1" applyAlignment="1" applyProtection="1">
      <alignment horizontal="right"/>
      <protection/>
    </xf>
    <xf numFmtId="0" fontId="1" fillId="11" borderId="50" xfId="0" applyFont="1" applyFill="1" applyBorder="1" applyAlignment="1">
      <alignment horizontal="center"/>
    </xf>
    <xf numFmtId="0" fontId="1" fillId="11" borderId="51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 wrapText="1"/>
    </xf>
    <xf numFmtId="0" fontId="0" fillId="6" borderId="52" xfId="0" applyFill="1" applyBorder="1" applyAlignment="1">
      <alignment wrapText="1"/>
    </xf>
    <xf numFmtId="0" fontId="0" fillId="6" borderId="18" xfId="0" applyFill="1" applyBorder="1" applyAlignment="1">
      <alignment wrapText="1"/>
    </xf>
    <xf numFmtId="0" fontId="0" fillId="6" borderId="18" xfId="0" applyFill="1" applyBorder="1" applyAlignment="1">
      <alignment horizontal="center" wrapText="1"/>
    </xf>
    <xf numFmtId="2" fontId="0" fillId="6" borderId="18" xfId="0" applyNumberFormat="1" applyFill="1" applyBorder="1" applyAlignment="1">
      <alignment horizontal="center" wrapText="1"/>
    </xf>
    <xf numFmtId="0" fontId="0" fillId="6" borderId="18" xfId="0" applyFont="1" applyFill="1" applyBorder="1" applyAlignment="1" applyProtection="1">
      <alignment horizontal="center" wrapText="1"/>
      <protection locked="0"/>
    </xf>
    <xf numFmtId="2" fontId="0" fillId="6" borderId="18" xfId="0" applyNumberFormat="1" applyFont="1" applyFill="1" applyBorder="1" applyAlignment="1">
      <alignment horizontal="center" wrapText="1"/>
    </xf>
    <xf numFmtId="49" fontId="0" fillId="6" borderId="18" xfId="0" applyNumberFormat="1" applyFont="1" applyFill="1" applyBorder="1" applyAlignment="1" applyProtection="1">
      <alignment horizontal="center" wrapText="1"/>
      <protection locked="0"/>
    </xf>
    <xf numFmtId="0" fontId="0" fillId="6" borderId="18" xfId="0" applyFill="1" applyBorder="1" applyAlignment="1" applyProtection="1">
      <alignment horizontal="center" wrapText="1"/>
      <protection locked="0"/>
    </xf>
    <xf numFmtId="0" fontId="4" fillId="12" borderId="52" xfId="0" applyFont="1" applyFill="1" applyBorder="1" applyAlignment="1">
      <alignment horizontal="center" wrapText="1"/>
    </xf>
    <xf numFmtId="0" fontId="0" fillId="12" borderId="52" xfId="0" applyFill="1" applyBorder="1" applyAlignment="1">
      <alignment wrapText="1"/>
    </xf>
    <xf numFmtId="0" fontId="0" fillId="12" borderId="18" xfId="0" applyFill="1" applyBorder="1" applyAlignment="1">
      <alignment wrapText="1"/>
    </xf>
    <xf numFmtId="0" fontId="0" fillId="12" borderId="18" xfId="0" applyFill="1" applyBorder="1" applyAlignment="1">
      <alignment horizontal="center" wrapText="1"/>
    </xf>
    <xf numFmtId="2" fontId="0" fillId="12" borderId="18" xfId="0" applyNumberFormat="1" applyFill="1" applyBorder="1" applyAlignment="1">
      <alignment horizontal="center" wrapText="1"/>
    </xf>
    <xf numFmtId="0" fontId="0" fillId="12" borderId="18" xfId="0" applyFont="1" applyFill="1" applyBorder="1" applyAlignment="1" applyProtection="1">
      <alignment horizontal="center" wrapText="1"/>
      <protection locked="0"/>
    </xf>
    <xf numFmtId="2" fontId="0" fillId="12" borderId="18" xfId="0" applyNumberFormat="1" applyFont="1" applyFill="1" applyBorder="1" applyAlignment="1">
      <alignment horizontal="center" wrapText="1"/>
    </xf>
    <xf numFmtId="0" fontId="4" fillId="13" borderId="52" xfId="0" applyFont="1" applyFill="1" applyBorder="1" applyAlignment="1">
      <alignment horizontal="center" wrapText="1"/>
    </xf>
    <xf numFmtId="0" fontId="0" fillId="13" borderId="52" xfId="0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8" xfId="0" applyFill="1" applyBorder="1" applyAlignment="1">
      <alignment horizontal="center" wrapText="1"/>
    </xf>
    <xf numFmtId="2" fontId="0" fillId="13" borderId="18" xfId="0" applyNumberFormat="1" applyFill="1" applyBorder="1" applyAlignment="1">
      <alignment horizontal="center" wrapText="1"/>
    </xf>
    <xf numFmtId="0" fontId="0" fillId="13" borderId="18" xfId="0" applyFont="1" applyFill="1" applyBorder="1" applyAlignment="1" applyProtection="1">
      <alignment horizontal="center" wrapText="1"/>
      <protection locked="0"/>
    </xf>
    <xf numFmtId="2" fontId="0" fillId="13" borderId="18" xfId="0" applyNumberFormat="1" applyFont="1" applyFill="1" applyBorder="1" applyAlignment="1">
      <alignment horizontal="center" wrapText="1"/>
    </xf>
    <xf numFmtId="0" fontId="4" fillId="14" borderId="52" xfId="0" applyFont="1" applyFill="1" applyBorder="1" applyAlignment="1">
      <alignment horizontal="center" wrapText="1"/>
    </xf>
    <xf numFmtId="0" fontId="0" fillId="14" borderId="52" xfId="0" applyFill="1" applyBorder="1" applyAlignment="1">
      <alignment wrapText="1"/>
    </xf>
    <xf numFmtId="0" fontId="0" fillId="14" borderId="18" xfId="0" applyFill="1" applyBorder="1" applyAlignment="1">
      <alignment wrapText="1"/>
    </xf>
    <xf numFmtId="0" fontId="0" fillId="14" borderId="18" xfId="0" applyFill="1" applyBorder="1" applyAlignment="1">
      <alignment horizontal="center" wrapText="1"/>
    </xf>
    <xf numFmtId="2" fontId="0" fillId="14" borderId="18" xfId="0" applyNumberFormat="1" applyFill="1" applyBorder="1" applyAlignment="1">
      <alignment horizontal="center" wrapText="1"/>
    </xf>
    <xf numFmtId="0" fontId="0" fillId="14" borderId="18" xfId="0" applyFont="1" applyFill="1" applyBorder="1" applyAlignment="1" applyProtection="1">
      <alignment horizontal="center" wrapText="1"/>
      <protection locked="0"/>
    </xf>
    <xf numFmtId="2" fontId="0" fillId="14" borderId="18" xfId="0" applyNumberFormat="1" applyFont="1" applyFill="1" applyBorder="1" applyAlignment="1">
      <alignment horizontal="center" wrapText="1"/>
    </xf>
    <xf numFmtId="0" fontId="0" fillId="14" borderId="18" xfId="0" applyFill="1" applyBorder="1" applyAlignment="1" applyProtection="1">
      <alignment horizontal="center" wrapText="1"/>
      <protection locked="0"/>
    </xf>
    <xf numFmtId="0" fontId="21" fillId="2" borderId="53" xfId="0" applyFont="1" applyBorder="1" applyAlignment="1" applyProtection="1">
      <alignment/>
      <protection/>
    </xf>
    <xf numFmtId="0" fontId="3" fillId="2" borderId="54" xfId="0" applyFont="1" applyBorder="1" applyAlignment="1" applyProtection="1">
      <alignment horizontal="center"/>
      <protection/>
    </xf>
    <xf numFmtId="0" fontId="4" fillId="2" borderId="54" xfId="0" applyFont="1" applyBorder="1" applyAlignment="1" applyProtection="1">
      <alignment horizontal="left"/>
      <protection/>
    </xf>
    <xf numFmtId="0" fontId="0" fillId="2" borderId="54" xfId="0" applyBorder="1" applyAlignment="1" applyProtection="1">
      <alignment/>
      <protection/>
    </xf>
    <xf numFmtId="0" fontId="0" fillId="2" borderId="55" xfId="0" applyBorder="1" applyAlignment="1" applyProtection="1">
      <alignment/>
      <protection/>
    </xf>
    <xf numFmtId="0" fontId="21" fillId="2" borderId="10" xfId="0" applyFont="1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56" xfId="0" applyBorder="1" applyAlignment="1" applyProtection="1">
      <alignment/>
      <protection/>
    </xf>
    <xf numFmtId="0" fontId="22" fillId="2" borderId="10" xfId="0" applyFont="1" applyBorder="1" applyAlignment="1" applyProtection="1">
      <alignment/>
      <protection/>
    </xf>
    <xf numFmtId="0" fontId="23" fillId="2" borderId="0" xfId="0" applyFont="1" applyBorder="1" applyAlignment="1" applyProtection="1">
      <alignment horizontal="left"/>
      <protection/>
    </xf>
    <xf numFmtId="0" fontId="24" fillId="2" borderId="0" xfId="0" applyFont="1" applyBorder="1" applyAlignment="1" applyProtection="1">
      <alignment horizontal="left"/>
      <protection/>
    </xf>
    <xf numFmtId="0" fontId="15" fillId="2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6" fillId="5" borderId="54" xfId="0" applyFont="1" applyFill="1" applyBorder="1" applyAlignment="1" applyProtection="1">
      <alignment/>
      <protection/>
    </xf>
    <xf numFmtId="0" fontId="7" fillId="5" borderId="54" xfId="0" applyFont="1" applyFill="1" applyBorder="1" applyAlignment="1" applyProtection="1">
      <alignment/>
      <protection/>
    </xf>
    <xf numFmtId="0" fontId="7" fillId="5" borderId="55" xfId="0" applyFont="1" applyFill="1" applyBorder="1" applyAlignment="1" applyProtection="1">
      <alignment/>
      <protection/>
    </xf>
    <xf numFmtId="0" fontId="7" fillId="5" borderId="56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0" fontId="9" fillId="3" borderId="57" xfId="0" applyFont="1" applyFill="1" applyBorder="1" applyAlignment="1" applyProtection="1">
      <alignment/>
      <protection locked="0"/>
    </xf>
    <xf numFmtId="0" fontId="25" fillId="2" borderId="10" xfId="0" applyFont="1" applyBorder="1" applyAlignment="1" applyProtection="1">
      <alignment/>
      <protection/>
    </xf>
    <xf numFmtId="2" fontId="11" fillId="7" borderId="44" xfId="0" applyNumberFormat="1" applyFont="1" applyFill="1" applyBorder="1" applyAlignment="1" applyProtection="1">
      <alignment/>
      <protection/>
    </xf>
    <xf numFmtId="0" fontId="12" fillId="7" borderId="58" xfId="0" applyFont="1" applyFill="1" applyBorder="1" applyAlignment="1" applyProtection="1">
      <alignment/>
      <protection/>
    </xf>
    <xf numFmtId="0" fontId="4" fillId="7" borderId="58" xfId="0" applyFont="1" applyFill="1" applyBorder="1" applyAlignment="1" applyProtection="1">
      <alignment/>
      <protection/>
    </xf>
    <xf numFmtId="0" fontId="13" fillId="7" borderId="59" xfId="0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/>
      <protection/>
    </xf>
    <xf numFmtId="0" fontId="14" fillId="8" borderId="60" xfId="0" applyFont="1" applyFill="1" applyBorder="1" applyAlignment="1" applyProtection="1">
      <alignment horizontal="center" wrapText="1" shrinkToFit="1"/>
      <protection/>
    </xf>
    <xf numFmtId="0" fontId="8" fillId="0" borderId="61" xfId="0" applyFont="1" applyFill="1" applyBorder="1" applyAlignment="1" applyProtection="1">
      <alignment horizontal="center"/>
      <protection/>
    </xf>
    <xf numFmtId="2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 wrapText="1"/>
      <protection/>
    </xf>
    <xf numFmtId="2" fontId="16" fillId="0" borderId="62" xfId="0" applyNumberFormat="1" applyFont="1" applyFill="1" applyBorder="1" applyAlignment="1" applyProtection="1">
      <alignment horizontal="right"/>
      <protection/>
    </xf>
    <xf numFmtId="2" fontId="0" fillId="2" borderId="0" xfId="0" applyNumberFormat="1" applyBorder="1" applyAlignment="1" applyProtection="1">
      <alignment/>
      <protection/>
    </xf>
    <xf numFmtId="2" fontId="15" fillId="0" borderId="30" xfId="0" applyNumberFormat="1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 wrapText="1"/>
      <protection/>
    </xf>
    <xf numFmtId="2" fontId="16" fillId="0" borderId="63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 applyProtection="1">
      <alignment/>
      <protection/>
    </xf>
    <xf numFmtId="0" fontId="8" fillId="0" borderId="34" xfId="0" applyFont="1" applyFill="1" applyBorder="1" applyAlignment="1" applyProtection="1">
      <alignment horizontal="center"/>
      <protection/>
    </xf>
    <xf numFmtId="2" fontId="15" fillId="0" borderId="35" xfId="0" applyNumberFormat="1" applyFont="1" applyFill="1" applyBorder="1" applyAlignment="1" applyProtection="1">
      <alignment horizontal="center"/>
      <protection locked="0"/>
    </xf>
    <xf numFmtId="0" fontId="15" fillId="0" borderId="38" xfId="0" applyFont="1" applyFill="1" applyBorder="1" applyAlignment="1" applyProtection="1">
      <alignment horizontal="center" wrapText="1"/>
      <protection/>
    </xf>
    <xf numFmtId="2" fontId="16" fillId="0" borderId="64" xfId="0" applyNumberFormat="1" applyFont="1" applyFill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19" fillId="0" borderId="25" xfId="0" applyFont="1" applyFill="1" applyBorder="1" applyAlignment="1" applyProtection="1">
      <alignment/>
      <protection/>
    </xf>
    <xf numFmtId="2" fontId="19" fillId="0" borderId="65" xfId="0" applyNumberFormat="1" applyFont="1" applyFill="1" applyBorder="1" applyAlignment="1" applyProtection="1">
      <alignment horizontal="right"/>
      <protection/>
    </xf>
    <xf numFmtId="0" fontId="0" fillId="2" borderId="40" xfId="0" applyBorder="1" applyAlignment="1" applyProtection="1">
      <alignment/>
      <protection/>
    </xf>
    <xf numFmtId="0" fontId="0" fillId="2" borderId="66" xfId="0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27" fillId="0" borderId="58" xfId="0" applyFont="1" applyFill="1" applyBorder="1" applyAlignment="1" applyProtection="1">
      <alignment/>
      <protection/>
    </xf>
    <xf numFmtId="2" fontId="27" fillId="0" borderId="58" xfId="0" applyNumberFormat="1" applyFont="1" applyFill="1" applyBorder="1" applyAlignment="1" applyProtection="1">
      <alignment horizontal="right"/>
      <protection/>
    </xf>
    <xf numFmtId="0" fontId="0" fillId="2" borderId="58" xfId="0" applyBorder="1" applyAlignment="1" applyProtection="1">
      <alignment/>
      <protection/>
    </xf>
    <xf numFmtId="0" fontId="0" fillId="2" borderId="64" xfId="0" applyBorder="1" applyAlignment="1" applyProtection="1">
      <alignment/>
      <protection/>
    </xf>
    <xf numFmtId="0" fontId="0" fillId="2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 horizontal="right"/>
    </xf>
    <xf numFmtId="0" fontId="28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32" fillId="2" borderId="0" xfId="0" applyFont="1" applyAlignment="1">
      <alignment/>
    </xf>
    <xf numFmtId="0" fontId="28" fillId="2" borderId="0" xfId="0" applyFont="1" applyAlignment="1">
      <alignment/>
    </xf>
    <xf numFmtId="0" fontId="33" fillId="2" borderId="0" xfId="0" applyFont="1" applyAlignment="1">
      <alignment/>
    </xf>
    <xf numFmtId="0" fontId="21" fillId="2" borderId="53" xfId="0" applyFont="1" applyBorder="1" applyAlignment="1">
      <alignment/>
    </xf>
    <xf numFmtId="0" fontId="3" fillId="2" borderId="54" xfId="0" applyFont="1" applyBorder="1" applyAlignment="1">
      <alignment horizontal="center"/>
    </xf>
    <xf numFmtId="0" fontId="4" fillId="2" borderId="54" xfId="0" applyFont="1" applyBorder="1" applyAlignment="1">
      <alignment horizontal="left"/>
    </xf>
    <xf numFmtId="0" fontId="0" fillId="2" borderId="54" xfId="0" applyBorder="1" applyAlignment="1">
      <alignment/>
    </xf>
    <xf numFmtId="0" fontId="0" fillId="2" borderId="55" xfId="0" applyBorder="1" applyAlignment="1">
      <alignment/>
    </xf>
    <xf numFmtId="0" fontId="21" fillId="2" borderId="10" xfId="0" applyFont="1" applyBorder="1" applyAlignment="1">
      <alignment/>
    </xf>
    <xf numFmtId="0" fontId="3" fillId="2" borderId="0" xfId="0" applyFont="1" applyBorder="1" applyAlignment="1">
      <alignment horizontal="center"/>
    </xf>
    <xf numFmtId="0" fontId="4" fillId="2" borderId="0" xfId="0" applyFont="1" applyBorder="1" applyAlignment="1">
      <alignment horizontal="left"/>
    </xf>
    <xf numFmtId="0" fontId="0" fillId="2" borderId="56" xfId="0" applyBorder="1" applyAlignment="1">
      <alignment/>
    </xf>
    <xf numFmtId="14" fontId="4" fillId="2" borderId="0" xfId="0" applyNumberFormat="1" applyFont="1" applyBorder="1" applyAlignment="1">
      <alignment horizontal="left"/>
    </xf>
    <xf numFmtId="0" fontId="22" fillId="2" borderId="10" xfId="0" applyFont="1" applyBorder="1" applyAlignment="1">
      <alignment/>
    </xf>
    <xf numFmtId="0" fontId="23" fillId="2" borderId="0" xfId="0" applyFont="1" applyBorder="1" applyAlignment="1">
      <alignment horizontal="left"/>
    </xf>
    <xf numFmtId="0" fontId="24" fillId="2" borderId="0" xfId="0" applyFont="1" applyBorder="1" applyAlignment="1">
      <alignment horizontal="left"/>
    </xf>
    <xf numFmtId="0" fontId="15" fillId="2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25" fillId="2" borderId="10" xfId="0" applyFont="1" applyBorder="1" applyAlignment="1">
      <alignment/>
    </xf>
    <xf numFmtId="0" fontId="10" fillId="2" borderId="0" xfId="0" applyFont="1" applyBorder="1" applyAlignment="1">
      <alignment horizontal="center"/>
    </xf>
    <xf numFmtId="2" fontId="11" fillId="7" borderId="57" xfId="0" applyNumberFormat="1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13" fillId="7" borderId="59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8" fillId="8" borderId="24" xfId="0" applyFont="1" applyFill="1" applyBorder="1" applyAlignment="1">
      <alignment horizontal="center" vertical="center"/>
    </xf>
    <xf numFmtId="0" fontId="14" fillId="8" borderId="60" xfId="0" applyFont="1" applyFill="1" applyBorder="1" applyAlignment="1">
      <alignment horizontal="center" wrapText="1" shrinkToFit="1"/>
    </xf>
    <xf numFmtId="0" fontId="8" fillId="8" borderId="26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2" fontId="16" fillId="0" borderId="62" xfId="0" applyNumberFormat="1" applyFont="1" applyFill="1" applyBorder="1" applyAlignment="1">
      <alignment horizontal="right"/>
    </xf>
    <xf numFmtId="2" fontId="0" fillId="2" borderId="0" xfId="0" applyNumberFormat="1" applyBorder="1" applyAlignment="1">
      <alignment/>
    </xf>
    <xf numFmtId="0" fontId="8" fillId="0" borderId="3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wrapText="1"/>
    </xf>
    <xf numFmtId="2" fontId="16" fillId="0" borderId="63" xfId="0" applyNumberFormat="1" applyFont="1" applyFill="1" applyBorder="1" applyAlignment="1">
      <alignment horizontal="right"/>
    </xf>
    <xf numFmtId="0" fontId="0" fillId="2" borderId="10" xfId="0" applyBorder="1" applyAlignment="1">
      <alignment/>
    </xf>
    <xf numFmtId="0" fontId="8" fillId="0" borderId="34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wrapText="1"/>
    </xf>
    <xf numFmtId="2" fontId="16" fillId="0" borderId="64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19" fillId="0" borderId="25" xfId="0" applyFont="1" applyFill="1" applyBorder="1" applyAlignment="1">
      <alignment/>
    </xf>
    <xf numFmtId="2" fontId="19" fillId="0" borderId="65" xfId="0" applyNumberFormat="1" applyFont="1" applyFill="1" applyBorder="1" applyAlignment="1">
      <alignment horizontal="right"/>
    </xf>
    <xf numFmtId="0" fontId="0" fillId="2" borderId="40" xfId="0" applyBorder="1" applyAlignment="1">
      <alignment/>
    </xf>
    <xf numFmtId="0" fontId="0" fillId="2" borderId="66" xfId="0" applyBorder="1" applyAlignment="1">
      <alignment/>
    </xf>
    <xf numFmtId="0" fontId="0" fillId="0" borderId="58" xfId="0" applyFill="1" applyBorder="1" applyAlignment="1">
      <alignment/>
    </xf>
    <xf numFmtId="0" fontId="27" fillId="0" borderId="58" xfId="0" applyFont="1" applyFill="1" applyBorder="1" applyAlignment="1">
      <alignment/>
    </xf>
    <xf numFmtId="2" fontId="27" fillId="0" borderId="58" xfId="0" applyNumberFormat="1" applyFont="1" applyFill="1" applyBorder="1" applyAlignment="1">
      <alignment horizontal="right"/>
    </xf>
    <xf numFmtId="0" fontId="0" fillId="2" borderId="58" xfId="0" applyBorder="1" applyAlignment="1">
      <alignment/>
    </xf>
    <xf numFmtId="0" fontId="0" fillId="2" borderId="64" xfId="0" applyBorder="1" applyAlignment="1">
      <alignment/>
    </xf>
    <xf numFmtId="0" fontId="34" fillId="2" borderId="0" xfId="0" applyFont="1" applyBorder="1" applyAlignment="1">
      <alignment horizontal="left"/>
    </xf>
    <xf numFmtId="0" fontId="5" fillId="5" borderId="67" xfId="0" applyFont="1" applyFill="1" applyBorder="1" applyAlignment="1" applyProtection="1">
      <alignment wrapText="1"/>
      <protection/>
    </xf>
    <xf numFmtId="0" fontId="8" fillId="8" borderId="6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17" xfId="0" applyFont="1" applyFill="1" applyBorder="1" applyAlignment="1" applyProtection="1">
      <alignment horizontal="left" wrapText="1"/>
      <protection/>
    </xf>
    <xf numFmtId="0" fontId="17" fillId="4" borderId="0" xfId="0" applyFont="1" applyFill="1" applyBorder="1" applyAlignment="1" applyProtection="1">
      <alignment horizontal="center" wrapText="1"/>
      <protection/>
    </xf>
    <xf numFmtId="0" fontId="8" fillId="0" borderId="38" xfId="0" applyFont="1" applyFill="1" applyBorder="1" applyAlignment="1" applyProtection="1">
      <alignment horizontal="left" vertical="center" wrapText="1"/>
      <protection/>
    </xf>
    <xf numFmtId="0" fontId="8" fillId="8" borderId="5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left" vertical="center" wrapText="1"/>
      <protection/>
    </xf>
    <xf numFmtId="0" fontId="20" fillId="2" borderId="5" xfId="0" applyFont="1" applyBorder="1" applyAlignment="1">
      <alignment horizontal="center"/>
    </xf>
    <xf numFmtId="0" fontId="4" fillId="4" borderId="52" xfId="0" applyFont="1" applyFill="1" applyBorder="1" applyAlignment="1">
      <alignment horizontal="center" wrapText="1"/>
    </xf>
    <xf numFmtId="0" fontId="5" fillId="5" borderId="61" xfId="0" applyFont="1" applyFill="1" applyBorder="1" applyAlignment="1" applyProtection="1">
      <alignment wrapText="1"/>
      <protection/>
    </xf>
    <xf numFmtId="0" fontId="8" fillId="0" borderId="30" xfId="0" applyFont="1" applyFill="1" applyBorder="1" applyAlignment="1" applyProtection="1">
      <alignment horizontal="left" wrapText="1"/>
      <protection/>
    </xf>
    <xf numFmtId="0" fontId="8" fillId="0" borderId="38" xfId="0" applyFont="1" applyFill="1" applyBorder="1" applyAlignment="1" applyProtection="1">
      <alignment horizontal="left" wrapText="1"/>
      <protection/>
    </xf>
    <xf numFmtId="0" fontId="8" fillId="8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12</xdr:row>
      <xdr:rowOff>95250</xdr:rowOff>
    </xdr:from>
    <xdr:to>
      <xdr:col>8</xdr:col>
      <xdr:colOff>2124075</xdr:colOff>
      <xdr:row>20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609975"/>
          <a:ext cx="3657600" cy="2628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71"/>
  <sheetViews>
    <sheetView showGridLines="0" workbookViewId="0" topLeftCell="C19">
      <selection activeCell="D26" activeCellId="1" sqref="A4:I4 D26"/>
    </sheetView>
  </sheetViews>
  <sheetFormatPr defaultColWidth="9.140625" defaultRowHeight="12.75"/>
  <cols>
    <col min="1" max="1" width="6.421875" style="1" customWidth="1"/>
    <col min="2" max="2" width="25.57421875" style="1" customWidth="1"/>
    <col min="3" max="3" width="34.28125" style="1" customWidth="1"/>
    <col min="4" max="4" width="24.8515625" style="1" customWidth="1"/>
    <col min="5" max="5" width="7.140625" style="1" customWidth="1"/>
    <col min="6" max="6" width="30.7109375" style="2" customWidth="1"/>
    <col min="7" max="7" width="4.8515625" style="1" customWidth="1"/>
    <col min="8" max="8" width="24.00390625" style="1" customWidth="1"/>
    <col min="9" max="9" width="32.28125" style="1" customWidth="1"/>
    <col min="10" max="10" width="23.28125" style="1" customWidth="1"/>
    <col min="11" max="14" width="9.140625" style="1" customWidth="1"/>
    <col min="15" max="15" width="6.00390625" style="1" customWidth="1"/>
    <col min="16" max="16" width="22.28125" style="1" customWidth="1"/>
    <col min="17" max="17" width="16.421875" style="1" customWidth="1"/>
    <col min="18" max="18" width="12.140625" style="1" customWidth="1"/>
    <col min="19" max="19" width="6.421875" style="1" customWidth="1"/>
    <col min="20" max="20" width="15.57421875" style="1" customWidth="1"/>
    <col min="21" max="16384" width="9.140625" style="1" customWidth="1"/>
  </cols>
  <sheetData>
    <row r="1" spans="1:20" ht="12.75" customHeight="1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/>
      <c r="G1" s="9"/>
      <c r="H1" s="10" t="s">
        <v>5</v>
      </c>
      <c r="I1" s="11" t="s">
        <v>6</v>
      </c>
      <c r="O1" s="12"/>
      <c r="P1" s="13"/>
      <c r="Q1" s="222" t="s">
        <v>7</v>
      </c>
      <c r="R1" s="14" t="s">
        <v>8</v>
      </c>
      <c r="S1" s="15"/>
      <c r="T1" s="16"/>
    </row>
    <row r="2" spans="1:20" ht="24" customHeight="1">
      <c r="A2" s="17">
        <v>1</v>
      </c>
      <c r="B2" s="18" t="s">
        <v>9</v>
      </c>
      <c r="C2" s="18" t="s">
        <v>10</v>
      </c>
      <c r="D2" s="18" t="s">
        <v>11</v>
      </c>
      <c r="E2" s="19" t="s">
        <v>12</v>
      </c>
      <c r="F2" s="20"/>
      <c r="G2" s="9"/>
      <c r="H2" s="21" t="s">
        <v>13</v>
      </c>
      <c r="I2" s="22" t="s">
        <v>14</v>
      </c>
      <c r="O2" s="12"/>
      <c r="P2" s="23"/>
      <c r="Q2" s="222"/>
      <c r="R2" s="24" t="s">
        <v>15</v>
      </c>
      <c r="S2" s="25"/>
      <c r="T2" s="26" t="s">
        <v>16</v>
      </c>
    </row>
    <row r="3" spans="1:20" ht="24" customHeight="1">
      <c r="A3" s="27">
        <v>2</v>
      </c>
      <c r="B3" s="28" t="s">
        <v>17</v>
      </c>
      <c r="C3" s="28" t="s">
        <v>18</v>
      </c>
      <c r="D3" s="28" t="s">
        <v>19</v>
      </c>
      <c r="E3" s="29" t="s">
        <v>12</v>
      </c>
      <c r="F3" s="20"/>
      <c r="G3" s="30"/>
      <c r="H3" s="21" t="s">
        <v>20</v>
      </c>
      <c r="I3" s="31">
        <v>41238</v>
      </c>
      <c r="O3" s="12"/>
      <c r="P3" s="23"/>
      <c r="Q3" s="222"/>
      <c r="R3" s="24" t="s">
        <v>21</v>
      </c>
      <c r="S3" s="25"/>
      <c r="T3" s="26" t="s">
        <v>22</v>
      </c>
    </row>
    <row r="4" spans="1:20" ht="24" customHeight="1">
      <c r="A4" s="27">
        <v>3</v>
      </c>
      <c r="B4" s="28" t="s">
        <v>23</v>
      </c>
      <c r="C4" s="28" t="s">
        <v>24</v>
      </c>
      <c r="D4" s="28" t="s">
        <v>25</v>
      </c>
      <c r="E4" s="29" t="s">
        <v>12</v>
      </c>
      <c r="F4" s="20"/>
      <c r="G4" s="30"/>
      <c r="H4" s="21" t="s">
        <v>26</v>
      </c>
      <c r="I4" s="32" t="s">
        <v>27</v>
      </c>
      <c r="J4" s="33" t="s">
        <v>28</v>
      </c>
      <c r="K4" s="33" t="s">
        <v>29</v>
      </c>
      <c r="O4" s="12"/>
      <c r="P4" s="23"/>
      <c r="Q4" s="34">
        <v>0</v>
      </c>
      <c r="R4" s="35" t="s">
        <v>30</v>
      </c>
      <c r="S4" s="36"/>
      <c r="T4" s="37" t="s">
        <v>31</v>
      </c>
    </row>
    <row r="5" spans="1:20" ht="24" customHeight="1">
      <c r="A5" s="27">
        <v>4</v>
      </c>
      <c r="B5" s="28" t="s">
        <v>32</v>
      </c>
      <c r="C5" s="28" t="s">
        <v>33</v>
      </c>
      <c r="D5" s="28" t="s">
        <v>34</v>
      </c>
      <c r="E5" s="29" t="s">
        <v>12</v>
      </c>
      <c r="F5" s="20"/>
      <c r="G5" s="30"/>
      <c r="H5" s="21"/>
      <c r="I5" s="38"/>
      <c r="O5" s="39"/>
      <c r="P5" s="23"/>
      <c r="Q5" s="40">
        <f>+T17+Q4</f>
        <v>0</v>
      </c>
      <c r="R5" s="41" t="s">
        <v>35</v>
      </c>
      <c r="S5" s="42"/>
      <c r="T5" s="43" t="str">
        <f>IF(T17&gt;223.99,"Výborný",IF(T17&gt;195.99,"Velmi dobrý",IF(T17&gt;139.99,"Dobrý",IF(T17&lt;140,"Nehodnocen"))))</f>
        <v>Nehodnocen</v>
      </c>
    </row>
    <row r="6" spans="1:20" ht="24" customHeight="1">
      <c r="A6" s="27">
        <v>5</v>
      </c>
      <c r="B6" s="28" t="s">
        <v>36</v>
      </c>
      <c r="C6" s="28" t="s">
        <v>37</v>
      </c>
      <c r="D6" s="28" t="s">
        <v>38</v>
      </c>
      <c r="E6" s="29" t="s">
        <v>12</v>
      </c>
      <c r="F6" s="20"/>
      <c r="G6" s="30"/>
      <c r="H6" s="21" t="s">
        <v>39</v>
      </c>
      <c r="I6" s="22" t="s">
        <v>40</v>
      </c>
      <c r="J6" s="33" t="s">
        <v>41</v>
      </c>
      <c r="O6" s="44" t="s">
        <v>42</v>
      </c>
      <c r="P6" s="223" t="s">
        <v>43</v>
      </c>
      <c r="Q6" s="223"/>
      <c r="R6" s="45" t="s">
        <v>44</v>
      </c>
      <c r="S6" s="46" t="s">
        <v>45</v>
      </c>
      <c r="T6" s="47" t="s">
        <v>46</v>
      </c>
    </row>
    <row r="7" spans="1:20" ht="24" customHeight="1">
      <c r="A7" s="27">
        <v>6</v>
      </c>
      <c r="B7" s="28" t="s">
        <v>47</v>
      </c>
      <c r="C7" s="28" t="s">
        <v>48</v>
      </c>
      <c r="D7" s="28" t="s">
        <v>49</v>
      </c>
      <c r="E7" s="29" t="s">
        <v>12</v>
      </c>
      <c r="F7" s="20"/>
      <c r="G7" s="9"/>
      <c r="H7" s="48"/>
      <c r="I7" s="49"/>
      <c r="O7" s="50">
        <v>1</v>
      </c>
      <c r="P7" s="224" t="s">
        <v>50</v>
      </c>
      <c r="Q7" s="224"/>
      <c r="R7" s="51">
        <v>0</v>
      </c>
      <c r="S7" s="52">
        <v>2</v>
      </c>
      <c r="T7" s="53">
        <f>(U7*S7)</f>
        <v>0</v>
      </c>
    </row>
    <row r="8" spans="1:20" ht="24" customHeight="1">
      <c r="A8" s="27">
        <v>7</v>
      </c>
      <c r="B8" s="54" t="s">
        <v>51</v>
      </c>
      <c r="C8" s="54" t="s">
        <v>52</v>
      </c>
      <c r="D8" s="54" t="s">
        <v>53</v>
      </c>
      <c r="E8" s="29" t="s">
        <v>12</v>
      </c>
      <c r="F8" s="20"/>
      <c r="G8" s="9"/>
      <c r="H8" s="55"/>
      <c r="I8" s="55"/>
      <c r="O8" s="56">
        <v>2</v>
      </c>
      <c r="P8" s="225" t="s">
        <v>54</v>
      </c>
      <c r="Q8" s="225"/>
      <c r="R8" s="51">
        <v>0</v>
      </c>
      <c r="S8" s="57">
        <v>3</v>
      </c>
      <c r="T8" s="53">
        <f aca="true" t="shared" si="0" ref="T8:T16">(U8*S8)</f>
        <v>0</v>
      </c>
    </row>
    <row r="9" spans="1:20" ht="24" customHeight="1">
      <c r="A9" s="27">
        <v>8</v>
      </c>
      <c r="B9" s="54" t="s">
        <v>47</v>
      </c>
      <c r="C9" s="54" t="s">
        <v>55</v>
      </c>
      <c r="D9" s="54" t="s">
        <v>56</v>
      </c>
      <c r="E9" s="29" t="s">
        <v>12</v>
      </c>
      <c r="F9" s="20"/>
      <c r="G9" s="226" t="s">
        <v>57</v>
      </c>
      <c r="H9" s="226"/>
      <c r="I9" s="226"/>
      <c r="O9" s="56">
        <v>3</v>
      </c>
      <c r="P9" s="225" t="s">
        <v>58</v>
      </c>
      <c r="Q9" s="225"/>
      <c r="R9" s="51">
        <v>0</v>
      </c>
      <c r="S9" s="57">
        <v>3</v>
      </c>
      <c r="T9" s="53">
        <f t="shared" si="0"/>
        <v>0</v>
      </c>
    </row>
    <row r="10" spans="1:20" ht="24" customHeight="1">
      <c r="A10" s="27">
        <v>9</v>
      </c>
      <c r="B10" s="54" t="s">
        <v>59</v>
      </c>
      <c r="C10" s="54" t="s">
        <v>60</v>
      </c>
      <c r="D10" s="54" t="s">
        <v>61</v>
      </c>
      <c r="E10" s="29" t="s">
        <v>12</v>
      </c>
      <c r="F10" s="20"/>
      <c r="G10" s="9"/>
      <c r="H10" s="55"/>
      <c r="I10" s="55"/>
      <c r="O10" s="56">
        <v>4</v>
      </c>
      <c r="P10" s="225" t="s">
        <v>62</v>
      </c>
      <c r="Q10" s="225"/>
      <c r="R10" s="51">
        <v>0</v>
      </c>
      <c r="S10" s="57">
        <v>3</v>
      </c>
      <c r="T10" s="53">
        <f t="shared" si="0"/>
        <v>0</v>
      </c>
    </row>
    <row r="11" spans="1:20" ht="24" customHeight="1">
      <c r="A11" s="27">
        <v>10</v>
      </c>
      <c r="B11" s="54" t="s">
        <v>63</v>
      </c>
      <c r="C11" s="54" t="s">
        <v>64</v>
      </c>
      <c r="D11" s="54" t="s">
        <v>65</v>
      </c>
      <c r="E11" s="29" t="s">
        <v>12</v>
      </c>
      <c r="F11" s="20"/>
      <c r="G11" s="58" t="s">
        <v>66</v>
      </c>
      <c r="H11" s="55"/>
      <c r="I11" s="55"/>
      <c r="O11" s="56">
        <v>5</v>
      </c>
      <c r="P11" s="225" t="s">
        <v>67</v>
      </c>
      <c r="Q11" s="225"/>
      <c r="R11" s="51">
        <v>0</v>
      </c>
      <c r="S11" s="57">
        <v>3</v>
      </c>
      <c r="T11" s="53">
        <f t="shared" si="0"/>
        <v>0</v>
      </c>
    </row>
    <row r="12" spans="1:20" ht="24" customHeight="1">
      <c r="A12" s="27">
        <v>11</v>
      </c>
      <c r="B12" s="54" t="s">
        <v>68</v>
      </c>
      <c r="C12" s="54" t="s">
        <v>69</v>
      </c>
      <c r="D12" s="54" t="s">
        <v>19</v>
      </c>
      <c r="E12" s="29" t="s">
        <v>12</v>
      </c>
      <c r="F12" s="20"/>
      <c r="O12" s="56">
        <v>6</v>
      </c>
      <c r="P12" s="225" t="s">
        <v>70</v>
      </c>
      <c r="Q12" s="225"/>
      <c r="R12" s="51">
        <v>0</v>
      </c>
      <c r="S12" s="57">
        <v>3</v>
      </c>
      <c r="T12" s="53">
        <f t="shared" si="0"/>
        <v>0</v>
      </c>
    </row>
    <row r="13" spans="1:20" ht="24" customHeight="1">
      <c r="A13" s="27">
        <v>12</v>
      </c>
      <c r="B13" s="59" t="s">
        <v>71</v>
      </c>
      <c r="C13" s="59" t="s">
        <v>72</v>
      </c>
      <c r="D13" s="59" t="s">
        <v>56</v>
      </c>
      <c r="E13" s="29" t="s">
        <v>12</v>
      </c>
      <c r="F13" s="20"/>
      <c r="O13" s="56">
        <v>7</v>
      </c>
      <c r="P13" s="225" t="s">
        <v>73</v>
      </c>
      <c r="Q13" s="225"/>
      <c r="R13" s="51">
        <v>0</v>
      </c>
      <c r="S13" s="57">
        <v>3</v>
      </c>
      <c r="T13" s="53">
        <f t="shared" si="0"/>
        <v>0</v>
      </c>
    </row>
    <row r="14" spans="1:20" ht="24" customHeight="1">
      <c r="A14" s="27">
        <v>13</v>
      </c>
      <c r="B14" s="59" t="s">
        <v>74</v>
      </c>
      <c r="C14" s="59" t="s">
        <v>75</v>
      </c>
      <c r="D14" s="59" t="s">
        <v>19</v>
      </c>
      <c r="E14" s="29" t="s">
        <v>12</v>
      </c>
      <c r="F14" s="20"/>
      <c r="O14" s="56">
        <v>8</v>
      </c>
      <c r="P14" s="225" t="s">
        <v>76</v>
      </c>
      <c r="Q14" s="225"/>
      <c r="R14" s="51">
        <v>0</v>
      </c>
      <c r="S14" s="57">
        <v>3</v>
      </c>
      <c r="T14" s="53">
        <f t="shared" si="0"/>
        <v>0</v>
      </c>
    </row>
    <row r="15" spans="1:20" ht="24" customHeight="1">
      <c r="A15" s="27">
        <v>14</v>
      </c>
      <c r="B15" s="59" t="s">
        <v>77</v>
      </c>
      <c r="C15" s="59" t="s">
        <v>78</v>
      </c>
      <c r="D15" s="59" t="s">
        <v>79</v>
      </c>
      <c r="E15" s="29" t="s">
        <v>12</v>
      </c>
      <c r="F15" s="20"/>
      <c r="O15" s="56">
        <v>9</v>
      </c>
      <c r="P15" s="225" t="s">
        <v>80</v>
      </c>
      <c r="Q15" s="225"/>
      <c r="R15" s="51">
        <v>0</v>
      </c>
      <c r="S15" s="57">
        <v>3</v>
      </c>
      <c r="T15" s="53">
        <f t="shared" si="0"/>
        <v>0</v>
      </c>
    </row>
    <row r="16" spans="1:20" ht="24" customHeight="1">
      <c r="A16" s="27">
        <v>15</v>
      </c>
      <c r="B16" s="59" t="s">
        <v>81</v>
      </c>
      <c r="C16" s="59" t="s">
        <v>82</v>
      </c>
      <c r="D16" s="59" t="s">
        <v>19</v>
      </c>
      <c r="E16" s="29" t="s">
        <v>12</v>
      </c>
      <c r="F16" s="20"/>
      <c r="O16" s="60">
        <v>10</v>
      </c>
      <c r="P16" s="227" t="s">
        <v>83</v>
      </c>
      <c r="Q16" s="227"/>
      <c r="R16" s="61">
        <v>0</v>
      </c>
      <c r="S16" s="62">
        <v>2</v>
      </c>
      <c r="T16" s="63">
        <f t="shared" si="0"/>
        <v>0</v>
      </c>
    </row>
    <row r="17" spans="1:20" ht="24" customHeight="1">
      <c r="A17" s="27">
        <v>16</v>
      </c>
      <c r="B17" s="64" t="s">
        <v>84</v>
      </c>
      <c r="C17" s="64" t="s">
        <v>85</v>
      </c>
      <c r="D17" s="64" t="s">
        <v>86</v>
      </c>
      <c r="E17" s="29" t="s">
        <v>12</v>
      </c>
      <c r="F17" s="20"/>
      <c r="O17" s="65"/>
      <c r="P17" s="66" t="s">
        <v>87</v>
      </c>
      <c r="Q17" s="66"/>
      <c r="R17" s="66"/>
      <c r="S17" s="66"/>
      <c r="T17" s="67">
        <f>SUM(T7:T16)</f>
        <v>0</v>
      </c>
    </row>
    <row r="18" spans="1:6" ht="24" customHeight="1">
      <c r="A18" s="27">
        <v>17</v>
      </c>
      <c r="B18" s="18" t="s">
        <v>88</v>
      </c>
      <c r="C18" s="18" t="s">
        <v>89</v>
      </c>
      <c r="D18" s="18" t="s">
        <v>90</v>
      </c>
      <c r="E18" s="29" t="s">
        <v>91</v>
      </c>
      <c r="F18" s="20"/>
    </row>
    <row r="19" spans="1:20" ht="24" customHeight="1">
      <c r="A19" s="27">
        <v>18</v>
      </c>
      <c r="B19" s="28" t="s">
        <v>92</v>
      </c>
      <c r="C19" s="28" t="s">
        <v>93</v>
      </c>
      <c r="D19" s="28" t="s">
        <v>94</v>
      </c>
      <c r="E19" s="29" t="s">
        <v>91</v>
      </c>
      <c r="F19" s="20"/>
      <c r="O19" s="12"/>
      <c r="P19" s="13"/>
      <c r="Q19" s="222" t="s">
        <v>7</v>
      </c>
      <c r="R19" s="14" t="s">
        <v>8</v>
      </c>
      <c r="S19" s="15"/>
      <c r="T19" s="16"/>
    </row>
    <row r="20" spans="1:20" ht="24" customHeight="1">
      <c r="A20" s="27">
        <v>19</v>
      </c>
      <c r="B20" s="28" t="s">
        <v>95</v>
      </c>
      <c r="C20" s="28" t="s">
        <v>96</v>
      </c>
      <c r="D20" s="28" t="s">
        <v>97</v>
      </c>
      <c r="E20" s="29" t="s">
        <v>91</v>
      </c>
      <c r="F20" s="20"/>
      <c r="O20" s="12"/>
      <c r="P20" s="23"/>
      <c r="Q20" s="222"/>
      <c r="R20" s="24" t="s">
        <v>15</v>
      </c>
      <c r="S20" s="25"/>
      <c r="T20" s="26" t="s">
        <v>16</v>
      </c>
    </row>
    <row r="21" spans="1:20" ht="24" customHeight="1">
      <c r="A21" s="27">
        <v>20</v>
      </c>
      <c r="B21" s="28" t="s">
        <v>98</v>
      </c>
      <c r="C21" s="28" t="s">
        <v>99</v>
      </c>
      <c r="D21" s="28" t="s">
        <v>100</v>
      </c>
      <c r="E21" s="29" t="s">
        <v>91</v>
      </c>
      <c r="F21" s="20"/>
      <c r="O21" s="12"/>
      <c r="P21" s="23"/>
      <c r="Q21" s="222"/>
      <c r="R21" s="24" t="s">
        <v>21</v>
      </c>
      <c r="S21" s="25"/>
      <c r="T21" s="26" t="s">
        <v>22</v>
      </c>
    </row>
    <row r="22" spans="1:20" ht="24" customHeight="1">
      <c r="A22" s="27">
        <v>21</v>
      </c>
      <c r="B22" s="59" t="s">
        <v>101</v>
      </c>
      <c r="C22" s="59" t="s">
        <v>102</v>
      </c>
      <c r="D22" s="59" t="s">
        <v>103</v>
      </c>
      <c r="E22" s="29" t="s">
        <v>91</v>
      </c>
      <c r="F22" s="20"/>
      <c r="O22" s="12"/>
      <c r="P22" s="23"/>
      <c r="Q22" s="34">
        <v>0</v>
      </c>
      <c r="R22" s="35" t="s">
        <v>30</v>
      </c>
      <c r="S22" s="36"/>
      <c r="T22" s="37" t="s">
        <v>31</v>
      </c>
    </row>
    <row r="23" spans="1:20" ht="24" customHeight="1">
      <c r="A23" s="27">
        <v>22</v>
      </c>
      <c r="B23" s="59" t="s">
        <v>104</v>
      </c>
      <c r="C23" s="59" t="s">
        <v>105</v>
      </c>
      <c r="D23" s="59" t="s">
        <v>106</v>
      </c>
      <c r="E23" s="29" t="s">
        <v>91</v>
      </c>
      <c r="F23" s="20"/>
      <c r="O23" s="39"/>
      <c r="P23" s="23"/>
      <c r="Q23" s="40">
        <f>+T35+Q22</f>
        <v>0</v>
      </c>
      <c r="R23" s="41" t="s">
        <v>35</v>
      </c>
      <c r="S23" s="42"/>
      <c r="T23" s="43" t="str">
        <f>IF(T35&gt;223.99,"Výborný",IF(T35&gt;195.99,"Velmi dobrý",IF(T35&gt;139.99,"Dobrý",IF(T35&lt;140,"Nehodnocen"))))</f>
        <v>Nehodnocen</v>
      </c>
    </row>
    <row r="24" spans="1:20" ht="24" customHeight="1">
      <c r="A24" s="27">
        <v>23</v>
      </c>
      <c r="B24" s="59" t="s">
        <v>107</v>
      </c>
      <c r="C24" s="59" t="s">
        <v>108</v>
      </c>
      <c r="D24" s="59" t="s">
        <v>109</v>
      </c>
      <c r="E24" s="29" t="s">
        <v>91</v>
      </c>
      <c r="F24" s="20"/>
      <c r="O24" s="44" t="s">
        <v>42</v>
      </c>
      <c r="P24" s="223" t="s">
        <v>43</v>
      </c>
      <c r="Q24" s="223"/>
      <c r="R24" s="45" t="s">
        <v>44</v>
      </c>
      <c r="S24" s="46" t="s">
        <v>45</v>
      </c>
      <c r="T24" s="47" t="s">
        <v>46</v>
      </c>
    </row>
    <row r="25" spans="1:20" ht="24" customHeight="1">
      <c r="A25" s="27">
        <v>24</v>
      </c>
      <c r="B25" s="64" t="s">
        <v>110</v>
      </c>
      <c r="C25" s="64" t="s">
        <v>111</v>
      </c>
      <c r="D25" s="64" t="s">
        <v>97</v>
      </c>
      <c r="E25" s="29" t="s">
        <v>91</v>
      </c>
      <c r="F25" s="20"/>
      <c r="O25" s="50">
        <v>1</v>
      </c>
      <c r="P25" s="224" t="s">
        <v>50</v>
      </c>
      <c r="Q25" s="224"/>
      <c r="R25" s="51">
        <v>0</v>
      </c>
      <c r="S25" s="52">
        <v>3</v>
      </c>
      <c r="T25" s="53">
        <f>(U25*S25)</f>
        <v>0</v>
      </c>
    </row>
    <row r="26" spans="1:20" ht="24" customHeight="1">
      <c r="A26" s="27">
        <v>25</v>
      </c>
      <c r="B26" s="18" t="s">
        <v>112</v>
      </c>
      <c r="C26" s="18" t="s">
        <v>113</v>
      </c>
      <c r="D26" s="18" t="s">
        <v>19</v>
      </c>
      <c r="E26" s="29" t="s">
        <v>114</v>
      </c>
      <c r="F26" s="20"/>
      <c r="O26" s="56">
        <v>2</v>
      </c>
      <c r="P26" s="225" t="s">
        <v>54</v>
      </c>
      <c r="Q26" s="225"/>
      <c r="R26" s="51">
        <v>0</v>
      </c>
      <c r="S26" s="57">
        <v>4</v>
      </c>
      <c r="T26" s="53">
        <f aca="true" t="shared" si="1" ref="T26:T34">(U26*S26)</f>
        <v>0</v>
      </c>
    </row>
    <row r="27" spans="1:20" ht="24" customHeight="1">
      <c r="A27" s="27">
        <v>26</v>
      </c>
      <c r="B27" s="28" t="s">
        <v>115</v>
      </c>
      <c r="C27" s="28" t="s">
        <v>116</v>
      </c>
      <c r="D27" s="28" t="s">
        <v>117</v>
      </c>
      <c r="E27" s="29" t="s">
        <v>114</v>
      </c>
      <c r="F27" s="20"/>
      <c r="O27" s="56">
        <v>3</v>
      </c>
      <c r="P27" s="225" t="s">
        <v>118</v>
      </c>
      <c r="Q27" s="225"/>
      <c r="R27" s="51">
        <v>0</v>
      </c>
      <c r="S27" s="57">
        <v>2</v>
      </c>
      <c r="T27" s="53">
        <f t="shared" si="1"/>
        <v>0</v>
      </c>
    </row>
    <row r="28" spans="1:20" ht="24" customHeight="1">
      <c r="A28" s="27">
        <v>27</v>
      </c>
      <c r="B28" s="28" t="s">
        <v>119</v>
      </c>
      <c r="C28" s="28" t="s">
        <v>120</v>
      </c>
      <c r="D28" s="28" t="s">
        <v>121</v>
      </c>
      <c r="E28" s="29" t="s">
        <v>114</v>
      </c>
      <c r="F28" s="20"/>
      <c r="O28" s="56">
        <v>4</v>
      </c>
      <c r="P28" s="225" t="s">
        <v>122</v>
      </c>
      <c r="Q28" s="225"/>
      <c r="R28" s="51">
        <v>0</v>
      </c>
      <c r="S28" s="57">
        <v>3</v>
      </c>
      <c r="T28" s="53">
        <f t="shared" si="1"/>
        <v>0</v>
      </c>
    </row>
    <row r="29" spans="1:20" ht="24" customHeight="1">
      <c r="A29" s="27">
        <v>28</v>
      </c>
      <c r="B29" s="28" t="s">
        <v>123</v>
      </c>
      <c r="C29" s="28" t="s">
        <v>124</v>
      </c>
      <c r="D29" s="28" t="s">
        <v>19</v>
      </c>
      <c r="E29" s="29" t="s">
        <v>114</v>
      </c>
      <c r="F29" s="20"/>
      <c r="O29" s="56">
        <v>5</v>
      </c>
      <c r="P29" s="225" t="s">
        <v>125</v>
      </c>
      <c r="Q29" s="225"/>
      <c r="R29" s="51">
        <v>0</v>
      </c>
      <c r="S29" s="57">
        <v>3</v>
      </c>
      <c r="T29" s="53">
        <f t="shared" si="1"/>
        <v>0</v>
      </c>
    </row>
    <row r="30" spans="1:20" ht="24" customHeight="1">
      <c r="A30" s="27">
        <v>29</v>
      </c>
      <c r="B30" s="28" t="s">
        <v>126</v>
      </c>
      <c r="C30" s="28" t="s">
        <v>127</v>
      </c>
      <c r="D30" s="28" t="s">
        <v>56</v>
      </c>
      <c r="E30" s="29" t="s">
        <v>114</v>
      </c>
      <c r="F30" s="20"/>
      <c r="O30" s="56">
        <v>6</v>
      </c>
      <c r="P30" s="225" t="s">
        <v>62</v>
      </c>
      <c r="Q30" s="225"/>
      <c r="R30" s="51">
        <v>0</v>
      </c>
      <c r="S30" s="57">
        <v>2</v>
      </c>
      <c r="T30" s="53">
        <f t="shared" si="1"/>
        <v>0</v>
      </c>
    </row>
    <row r="31" spans="1:20" ht="24" customHeight="1">
      <c r="A31" s="27">
        <v>30</v>
      </c>
      <c r="B31" s="28" t="s">
        <v>128</v>
      </c>
      <c r="C31" s="28" t="s">
        <v>129</v>
      </c>
      <c r="D31" s="28" t="s">
        <v>130</v>
      </c>
      <c r="E31" s="29" t="s">
        <v>114</v>
      </c>
      <c r="F31" s="20"/>
      <c r="O31" s="56">
        <v>7</v>
      </c>
      <c r="P31" s="225" t="s">
        <v>70</v>
      </c>
      <c r="Q31" s="225"/>
      <c r="R31" s="51">
        <v>0</v>
      </c>
      <c r="S31" s="57">
        <v>3</v>
      </c>
      <c r="T31" s="53">
        <f t="shared" si="1"/>
        <v>0</v>
      </c>
    </row>
    <row r="32" spans="1:20" ht="24" customHeight="1">
      <c r="A32" s="27">
        <v>31</v>
      </c>
      <c r="B32" s="59" t="s">
        <v>131</v>
      </c>
      <c r="C32" s="59" t="s">
        <v>132</v>
      </c>
      <c r="D32" s="59" t="s">
        <v>19</v>
      </c>
      <c r="E32" s="29" t="s">
        <v>114</v>
      </c>
      <c r="F32" s="20"/>
      <c r="O32" s="56">
        <v>8</v>
      </c>
      <c r="P32" s="225" t="s">
        <v>76</v>
      </c>
      <c r="Q32" s="225"/>
      <c r="R32" s="51">
        <v>0</v>
      </c>
      <c r="S32" s="57">
        <v>3</v>
      </c>
      <c r="T32" s="53">
        <f t="shared" si="1"/>
        <v>0</v>
      </c>
    </row>
    <row r="33" spans="1:20" ht="24" customHeight="1">
      <c r="A33" s="27">
        <v>32</v>
      </c>
      <c r="B33" s="59" t="s">
        <v>133</v>
      </c>
      <c r="C33" s="59" t="s">
        <v>134</v>
      </c>
      <c r="D33" s="59" t="s">
        <v>19</v>
      </c>
      <c r="E33" s="29" t="s">
        <v>114</v>
      </c>
      <c r="F33" s="20"/>
      <c r="O33" s="56">
        <v>9</v>
      </c>
      <c r="P33" s="225" t="s">
        <v>80</v>
      </c>
      <c r="Q33" s="225"/>
      <c r="R33" s="51">
        <v>0</v>
      </c>
      <c r="S33" s="57">
        <v>3</v>
      </c>
      <c r="T33" s="53">
        <f t="shared" si="1"/>
        <v>0</v>
      </c>
    </row>
    <row r="34" spans="1:20" ht="24" customHeight="1">
      <c r="A34" s="27">
        <v>33</v>
      </c>
      <c r="B34" s="59" t="s">
        <v>135</v>
      </c>
      <c r="C34" s="59" t="s">
        <v>136</v>
      </c>
      <c r="D34" s="59" t="s">
        <v>19</v>
      </c>
      <c r="E34" s="29" t="s">
        <v>114</v>
      </c>
      <c r="F34" s="20"/>
      <c r="O34" s="60">
        <v>10</v>
      </c>
      <c r="P34" s="227" t="s">
        <v>83</v>
      </c>
      <c r="Q34" s="227"/>
      <c r="R34" s="61">
        <v>0</v>
      </c>
      <c r="S34" s="62">
        <v>2</v>
      </c>
      <c r="T34" s="63">
        <f t="shared" si="1"/>
        <v>0</v>
      </c>
    </row>
    <row r="35" spans="1:20" ht="24" customHeight="1">
      <c r="A35" s="27">
        <v>34</v>
      </c>
      <c r="B35" s="59" t="s">
        <v>137</v>
      </c>
      <c r="C35" s="59" t="s">
        <v>138</v>
      </c>
      <c r="D35" s="59" t="s">
        <v>19</v>
      </c>
      <c r="E35" s="29" t="s">
        <v>114</v>
      </c>
      <c r="F35" s="20"/>
      <c r="O35" s="65"/>
      <c r="P35" s="66" t="s">
        <v>87</v>
      </c>
      <c r="Q35" s="66"/>
      <c r="R35" s="66"/>
      <c r="S35" s="66"/>
      <c r="T35" s="67">
        <f>SUM(T25:T34)</f>
        <v>0</v>
      </c>
    </row>
    <row r="36" spans="1:6" ht="24" customHeight="1">
      <c r="A36" s="27">
        <v>35</v>
      </c>
      <c r="B36" s="64" t="s">
        <v>139</v>
      </c>
      <c r="C36" s="64" t="s">
        <v>140</v>
      </c>
      <c r="D36" s="64" t="s">
        <v>19</v>
      </c>
      <c r="E36" s="29" t="s">
        <v>114</v>
      </c>
      <c r="F36" s="20"/>
    </row>
    <row r="37" spans="1:20" ht="24" customHeight="1">
      <c r="A37" s="27">
        <v>36</v>
      </c>
      <c r="B37" s="18" t="s">
        <v>88</v>
      </c>
      <c r="C37" s="18" t="s">
        <v>141</v>
      </c>
      <c r="D37" s="18" t="s">
        <v>90</v>
      </c>
      <c r="E37" s="29" t="s">
        <v>142</v>
      </c>
      <c r="F37" s="20"/>
      <c r="O37" s="12"/>
      <c r="P37" s="13"/>
      <c r="Q37" s="222" t="s">
        <v>7</v>
      </c>
      <c r="R37" s="14" t="s">
        <v>8</v>
      </c>
      <c r="S37" s="15"/>
      <c r="T37" s="16"/>
    </row>
    <row r="38" spans="1:20" ht="24" customHeight="1">
      <c r="A38" s="27">
        <v>37</v>
      </c>
      <c r="B38" s="28" t="s">
        <v>68</v>
      </c>
      <c r="C38" s="28" t="s">
        <v>143</v>
      </c>
      <c r="D38" s="28" t="s">
        <v>19</v>
      </c>
      <c r="E38" s="29" t="s">
        <v>142</v>
      </c>
      <c r="F38" s="20"/>
      <c r="O38" s="12"/>
      <c r="P38" s="23"/>
      <c r="Q38" s="222"/>
      <c r="R38" s="24" t="s">
        <v>15</v>
      </c>
      <c r="S38" s="25"/>
      <c r="T38" s="26" t="s">
        <v>144</v>
      </c>
    </row>
    <row r="39" spans="1:20" ht="24" customHeight="1">
      <c r="A39" s="27">
        <v>38</v>
      </c>
      <c r="B39" s="28" t="s">
        <v>145</v>
      </c>
      <c r="C39" s="28" t="s">
        <v>146</v>
      </c>
      <c r="D39" s="28" t="s">
        <v>147</v>
      </c>
      <c r="E39" s="29" t="s">
        <v>142</v>
      </c>
      <c r="F39" s="20"/>
      <c r="O39" s="12"/>
      <c r="P39" s="23"/>
      <c r="Q39" s="222"/>
      <c r="R39" s="24" t="s">
        <v>21</v>
      </c>
      <c r="S39" s="25"/>
      <c r="T39" s="26" t="s">
        <v>148</v>
      </c>
    </row>
    <row r="40" spans="1:20" ht="24" customHeight="1">
      <c r="A40" s="27">
        <v>39</v>
      </c>
      <c r="B40" s="28" t="s">
        <v>149</v>
      </c>
      <c r="C40" s="28" t="s">
        <v>150</v>
      </c>
      <c r="D40" s="28" t="s">
        <v>65</v>
      </c>
      <c r="E40" s="29" t="s">
        <v>142</v>
      </c>
      <c r="F40" s="20"/>
      <c r="O40" s="12"/>
      <c r="P40" s="23"/>
      <c r="Q40" s="34">
        <v>0</v>
      </c>
      <c r="R40" s="35" t="s">
        <v>30</v>
      </c>
      <c r="S40" s="36"/>
      <c r="T40" s="37" t="s">
        <v>151</v>
      </c>
    </row>
    <row r="41" spans="1:20" ht="24" customHeight="1">
      <c r="A41" s="27">
        <v>40</v>
      </c>
      <c r="B41" s="28" t="s">
        <v>152</v>
      </c>
      <c r="C41" s="28" t="s">
        <v>153</v>
      </c>
      <c r="D41" s="28" t="s">
        <v>19</v>
      </c>
      <c r="E41" s="29" t="s">
        <v>142</v>
      </c>
      <c r="F41" s="20"/>
      <c r="O41" s="39"/>
      <c r="P41" s="23"/>
      <c r="Q41" s="40">
        <f>+T53+Q40</f>
        <v>0</v>
      </c>
      <c r="R41" s="68" t="s">
        <v>35</v>
      </c>
      <c r="S41" s="69"/>
      <c r="T41" s="70" t="str">
        <f>IF(T53&gt;255.99,"Výborný",IF(T53&gt;224.99,"Velmi dobrý",IF(T53&gt;191.99,"Dobrý",IF(T53&lt;192,"Nehodnocen"))))</f>
        <v>Nehodnocen</v>
      </c>
    </row>
    <row r="42" spans="1:20" ht="24" customHeight="1">
      <c r="A42" s="27">
        <v>41</v>
      </c>
      <c r="B42" s="54" t="s">
        <v>154</v>
      </c>
      <c r="C42" s="54" t="s">
        <v>155</v>
      </c>
      <c r="D42" s="54" t="s">
        <v>56</v>
      </c>
      <c r="E42" s="29" t="s">
        <v>142</v>
      </c>
      <c r="F42" s="20"/>
      <c r="O42" s="71" t="s">
        <v>42</v>
      </c>
      <c r="P42" s="228" t="s">
        <v>43</v>
      </c>
      <c r="Q42" s="228"/>
      <c r="R42" s="45" t="s">
        <v>44</v>
      </c>
      <c r="S42" s="46" t="s">
        <v>45</v>
      </c>
      <c r="T42" s="72" t="s">
        <v>46</v>
      </c>
    </row>
    <row r="43" spans="1:20" ht="24" customHeight="1">
      <c r="A43" s="27">
        <v>42</v>
      </c>
      <c r="B43" s="54" t="s">
        <v>156</v>
      </c>
      <c r="C43" s="54" t="s">
        <v>157</v>
      </c>
      <c r="D43" s="54" t="s">
        <v>106</v>
      </c>
      <c r="E43" s="29" t="s">
        <v>142</v>
      </c>
      <c r="F43" s="20"/>
      <c r="O43" s="73">
        <v>1</v>
      </c>
      <c r="P43" s="224" t="s">
        <v>158</v>
      </c>
      <c r="Q43" s="224"/>
      <c r="R43" s="51">
        <v>0</v>
      </c>
      <c r="S43" s="52">
        <v>2</v>
      </c>
      <c r="T43" s="74">
        <f>(U43*S43)</f>
        <v>0</v>
      </c>
    </row>
    <row r="44" spans="1:20" ht="24" customHeight="1">
      <c r="A44" s="27">
        <v>43</v>
      </c>
      <c r="B44" s="54" t="s">
        <v>159</v>
      </c>
      <c r="C44" s="54" t="s">
        <v>160</v>
      </c>
      <c r="D44" s="54" t="s">
        <v>100</v>
      </c>
      <c r="E44" s="29" t="s">
        <v>142</v>
      </c>
      <c r="F44" s="20"/>
      <c r="O44" s="75">
        <v>2</v>
      </c>
      <c r="P44" s="225" t="s">
        <v>161</v>
      </c>
      <c r="Q44" s="225"/>
      <c r="R44" s="51">
        <v>0</v>
      </c>
      <c r="S44" s="57">
        <v>4</v>
      </c>
      <c r="T44" s="74">
        <f aca="true" t="shared" si="2" ref="T44:T52">(U44*S44)</f>
        <v>0</v>
      </c>
    </row>
    <row r="45" spans="1:20" ht="24" customHeight="1">
      <c r="A45" s="27">
        <v>44</v>
      </c>
      <c r="B45" s="54" t="s">
        <v>162</v>
      </c>
      <c r="C45" s="54" t="s">
        <v>163</v>
      </c>
      <c r="D45" s="54" t="s">
        <v>19</v>
      </c>
      <c r="E45" s="29" t="s">
        <v>142</v>
      </c>
      <c r="F45" s="20"/>
      <c r="O45" s="75">
        <v>3</v>
      </c>
      <c r="P45" s="225" t="s">
        <v>164</v>
      </c>
      <c r="Q45" s="225"/>
      <c r="R45" s="51">
        <v>0</v>
      </c>
      <c r="S45" s="57">
        <v>3</v>
      </c>
      <c r="T45" s="74">
        <f t="shared" si="2"/>
        <v>0</v>
      </c>
    </row>
    <row r="46" spans="1:20" ht="24" customHeight="1">
      <c r="A46" s="27">
        <v>45</v>
      </c>
      <c r="B46" s="54" t="s">
        <v>112</v>
      </c>
      <c r="C46" s="54" t="s">
        <v>165</v>
      </c>
      <c r="D46" s="54" t="s">
        <v>19</v>
      </c>
      <c r="E46" s="29" t="s">
        <v>142</v>
      </c>
      <c r="F46" s="20"/>
      <c r="O46" s="75">
        <v>4</v>
      </c>
      <c r="P46" s="225" t="s">
        <v>166</v>
      </c>
      <c r="Q46" s="225"/>
      <c r="R46" s="51">
        <v>0</v>
      </c>
      <c r="S46" s="57">
        <v>3</v>
      </c>
      <c r="T46" s="74">
        <f t="shared" si="2"/>
        <v>0</v>
      </c>
    </row>
    <row r="47" spans="1:20" ht="24" customHeight="1">
      <c r="A47" s="27">
        <v>46</v>
      </c>
      <c r="B47" s="59" t="s">
        <v>167</v>
      </c>
      <c r="C47" s="59" t="s">
        <v>168</v>
      </c>
      <c r="D47" s="59" t="s">
        <v>169</v>
      </c>
      <c r="E47" s="29" t="s">
        <v>142</v>
      </c>
      <c r="F47" s="20"/>
      <c r="O47" s="75">
        <v>5</v>
      </c>
      <c r="P47" s="225" t="s">
        <v>170</v>
      </c>
      <c r="Q47" s="225"/>
      <c r="R47" s="51">
        <v>0</v>
      </c>
      <c r="S47" s="57">
        <v>4</v>
      </c>
      <c r="T47" s="74">
        <f t="shared" si="2"/>
        <v>0</v>
      </c>
    </row>
    <row r="48" spans="1:20" ht="24" customHeight="1">
      <c r="A48" s="27">
        <v>47</v>
      </c>
      <c r="B48" s="59" t="s">
        <v>171</v>
      </c>
      <c r="C48" s="59" t="s">
        <v>172</v>
      </c>
      <c r="D48" s="59" t="s">
        <v>173</v>
      </c>
      <c r="E48" s="29" t="s">
        <v>142</v>
      </c>
      <c r="F48" s="20"/>
      <c r="O48" s="75">
        <v>6</v>
      </c>
      <c r="P48" s="225" t="s">
        <v>76</v>
      </c>
      <c r="Q48" s="225"/>
      <c r="R48" s="51">
        <v>0</v>
      </c>
      <c r="S48" s="57">
        <v>4</v>
      </c>
      <c r="T48" s="74">
        <f t="shared" si="2"/>
        <v>0</v>
      </c>
    </row>
    <row r="49" spans="1:20" ht="24" customHeight="1">
      <c r="A49" s="27">
        <v>48</v>
      </c>
      <c r="B49" s="59" t="s">
        <v>174</v>
      </c>
      <c r="C49" s="59" t="s">
        <v>175</v>
      </c>
      <c r="D49" s="59" t="s">
        <v>176</v>
      </c>
      <c r="E49" s="29" t="s">
        <v>142</v>
      </c>
      <c r="F49" s="20"/>
      <c r="O49" s="75">
        <v>7</v>
      </c>
      <c r="P49" s="225" t="s">
        <v>70</v>
      </c>
      <c r="Q49" s="225"/>
      <c r="R49" s="51">
        <v>0</v>
      </c>
      <c r="S49" s="57">
        <v>3</v>
      </c>
      <c r="T49" s="74">
        <f t="shared" si="2"/>
        <v>0</v>
      </c>
    </row>
    <row r="50" spans="1:20" ht="24" customHeight="1">
      <c r="A50" s="27">
        <v>49</v>
      </c>
      <c r="B50" s="59" t="s">
        <v>177</v>
      </c>
      <c r="C50" s="59" t="s">
        <v>178</v>
      </c>
      <c r="D50" s="59" t="s">
        <v>179</v>
      </c>
      <c r="E50" s="29" t="s">
        <v>142</v>
      </c>
      <c r="F50" s="20"/>
      <c r="O50" s="75">
        <v>8</v>
      </c>
      <c r="P50" s="225" t="s">
        <v>180</v>
      </c>
      <c r="Q50" s="225"/>
      <c r="R50" s="51">
        <v>0</v>
      </c>
      <c r="S50" s="57">
        <v>3</v>
      </c>
      <c r="T50" s="74">
        <f t="shared" si="2"/>
        <v>0</v>
      </c>
    </row>
    <row r="51" spans="1:20" ht="24" customHeight="1">
      <c r="A51" s="76">
        <v>50</v>
      </c>
      <c r="B51" s="64" t="s">
        <v>119</v>
      </c>
      <c r="C51" s="64" t="s">
        <v>181</v>
      </c>
      <c r="D51" s="64" t="s">
        <v>121</v>
      </c>
      <c r="E51" s="29" t="s">
        <v>142</v>
      </c>
      <c r="F51" s="20"/>
      <c r="O51" s="75">
        <v>9</v>
      </c>
      <c r="P51" s="225" t="s">
        <v>182</v>
      </c>
      <c r="Q51" s="225"/>
      <c r="R51" s="51">
        <v>0</v>
      </c>
      <c r="S51" s="57">
        <v>4</v>
      </c>
      <c r="T51" s="74">
        <f t="shared" si="2"/>
        <v>0</v>
      </c>
    </row>
    <row r="52" spans="15:20" ht="24" customHeight="1">
      <c r="O52" s="77">
        <v>10</v>
      </c>
      <c r="P52" s="229" t="s">
        <v>83</v>
      </c>
      <c r="Q52" s="229"/>
      <c r="R52" s="51">
        <v>0</v>
      </c>
      <c r="S52" s="78">
        <v>2</v>
      </c>
      <c r="T52" s="74">
        <f t="shared" si="2"/>
        <v>0</v>
      </c>
    </row>
    <row r="53" spans="15:20" ht="24" customHeight="1">
      <c r="O53" s="79"/>
      <c r="P53" s="80" t="s">
        <v>87</v>
      </c>
      <c r="Q53" s="80"/>
      <c r="R53" s="80"/>
      <c r="S53" s="80"/>
      <c r="T53" s="81">
        <f>SUM(T43:T52)</f>
        <v>0</v>
      </c>
    </row>
    <row r="54" ht="24" customHeight="1"/>
    <row r="55" spans="15:20" ht="24" customHeight="1">
      <c r="O55" s="12"/>
      <c r="P55" s="13"/>
      <c r="Q55" s="222" t="s">
        <v>7</v>
      </c>
      <c r="R55" s="14" t="s">
        <v>8</v>
      </c>
      <c r="S55" s="15"/>
      <c r="T55" s="16"/>
    </row>
    <row r="56" spans="15:20" ht="24" customHeight="1">
      <c r="O56" s="12"/>
      <c r="P56" s="23"/>
      <c r="Q56" s="222"/>
      <c r="R56" s="24" t="s">
        <v>15</v>
      </c>
      <c r="S56" s="25"/>
      <c r="T56" s="26" t="s">
        <v>144</v>
      </c>
    </row>
    <row r="57" spans="15:20" ht="24" customHeight="1">
      <c r="O57" s="12"/>
      <c r="P57" s="23"/>
      <c r="Q57" s="222"/>
      <c r="R57" s="24" t="s">
        <v>21</v>
      </c>
      <c r="S57" s="25"/>
      <c r="T57" s="26" t="s">
        <v>148</v>
      </c>
    </row>
    <row r="58" spans="15:20" ht="24" customHeight="1">
      <c r="O58" s="12"/>
      <c r="P58" s="23"/>
      <c r="Q58" s="34">
        <v>0</v>
      </c>
      <c r="R58" s="35" t="s">
        <v>30</v>
      </c>
      <c r="S58" s="36"/>
      <c r="T58" s="37" t="s">
        <v>151</v>
      </c>
    </row>
    <row r="59" spans="15:20" ht="23.25">
      <c r="O59" s="39"/>
      <c r="P59" s="23"/>
      <c r="Q59" s="40">
        <f>+T71+Q58</f>
        <v>0</v>
      </c>
      <c r="R59" s="68" t="s">
        <v>35</v>
      </c>
      <c r="S59" s="69"/>
      <c r="T59" s="70" t="str">
        <f>IF(T71&gt;255.99,"Výborný",IF(T71&gt;224.99,"Velmi dobrý",IF(T71&gt;191.99,"Dobrý",IF(T71&lt;192,"Nehodnocen"))))</f>
        <v>Nehodnocen</v>
      </c>
    </row>
    <row r="60" spans="15:20" ht="15">
      <c r="O60" s="71" t="s">
        <v>42</v>
      </c>
      <c r="P60" s="228" t="s">
        <v>43</v>
      </c>
      <c r="Q60" s="228"/>
      <c r="R60" s="45" t="s">
        <v>44</v>
      </c>
      <c r="S60" s="46" t="s">
        <v>45</v>
      </c>
      <c r="T60" s="72" t="s">
        <v>46</v>
      </c>
    </row>
    <row r="61" spans="15:20" ht="15" customHeight="1">
      <c r="O61" s="73">
        <v>1</v>
      </c>
      <c r="P61" s="224" t="s">
        <v>158</v>
      </c>
      <c r="Q61" s="224"/>
      <c r="R61" s="51">
        <v>0</v>
      </c>
      <c r="S61" s="52">
        <v>3</v>
      </c>
      <c r="T61" s="74">
        <f>(U61*S61)</f>
        <v>0</v>
      </c>
    </row>
    <row r="62" spans="15:20" ht="15" customHeight="1">
      <c r="O62" s="75">
        <v>2</v>
      </c>
      <c r="P62" s="225" t="s">
        <v>50</v>
      </c>
      <c r="Q62" s="225"/>
      <c r="R62" s="51">
        <v>0</v>
      </c>
      <c r="S62" s="57">
        <v>2</v>
      </c>
      <c r="T62" s="74">
        <f aca="true" t="shared" si="3" ref="T62:T70">(U62*S62)</f>
        <v>0</v>
      </c>
    </row>
    <row r="63" spans="15:20" ht="15" customHeight="1">
      <c r="O63" s="75">
        <v>3</v>
      </c>
      <c r="P63" s="225" t="s">
        <v>161</v>
      </c>
      <c r="Q63" s="225"/>
      <c r="R63" s="51">
        <v>0</v>
      </c>
      <c r="S63" s="57">
        <v>4</v>
      </c>
      <c r="T63" s="74">
        <f t="shared" si="3"/>
        <v>0</v>
      </c>
    </row>
    <row r="64" spans="15:20" ht="15" customHeight="1">
      <c r="O64" s="75">
        <v>4</v>
      </c>
      <c r="P64" s="225" t="s">
        <v>183</v>
      </c>
      <c r="Q64" s="225"/>
      <c r="R64" s="51">
        <v>0</v>
      </c>
      <c r="S64" s="57">
        <v>3</v>
      </c>
      <c r="T64" s="74">
        <f t="shared" si="3"/>
        <v>0</v>
      </c>
    </row>
    <row r="65" spans="15:20" ht="15" customHeight="1">
      <c r="O65" s="75">
        <v>5</v>
      </c>
      <c r="P65" s="225" t="s">
        <v>184</v>
      </c>
      <c r="Q65" s="225"/>
      <c r="R65" s="51">
        <v>0</v>
      </c>
      <c r="S65" s="57">
        <v>3</v>
      </c>
      <c r="T65" s="74">
        <f t="shared" si="3"/>
        <v>0</v>
      </c>
    </row>
    <row r="66" spans="15:20" ht="15" customHeight="1">
      <c r="O66" s="75">
        <v>6</v>
      </c>
      <c r="P66" s="225" t="s">
        <v>170</v>
      </c>
      <c r="Q66" s="225"/>
      <c r="R66" s="51">
        <v>0</v>
      </c>
      <c r="S66" s="57">
        <v>3</v>
      </c>
      <c r="T66" s="74">
        <f t="shared" si="3"/>
        <v>0</v>
      </c>
    </row>
    <row r="67" spans="15:20" ht="15" customHeight="1">
      <c r="O67" s="75">
        <v>7</v>
      </c>
      <c r="P67" s="225" t="s">
        <v>76</v>
      </c>
      <c r="Q67" s="225"/>
      <c r="R67" s="51">
        <v>0</v>
      </c>
      <c r="S67" s="57">
        <v>4</v>
      </c>
      <c r="T67" s="74">
        <f t="shared" si="3"/>
        <v>0</v>
      </c>
    </row>
    <row r="68" spans="15:20" ht="15" customHeight="1">
      <c r="O68" s="75">
        <v>8</v>
      </c>
      <c r="P68" s="225" t="s">
        <v>70</v>
      </c>
      <c r="Q68" s="225"/>
      <c r="R68" s="51">
        <v>0</v>
      </c>
      <c r="S68" s="57">
        <v>3</v>
      </c>
      <c r="T68" s="74">
        <f t="shared" si="3"/>
        <v>0</v>
      </c>
    </row>
    <row r="69" spans="15:20" ht="15" customHeight="1">
      <c r="O69" s="75">
        <v>9</v>
      </c>
      <c r="P69" s="225" t="s">
        <v>180</v>
      </c>
      <c r="Q69" s="225"/>
      <c r="R69" s="51">
        <v>0</v>
      </c>
      <c r="S69" s="57">
        <v>3</v>
      </c>
      <c r="T69" s="74">
        <f t="shared" si="3"/>
        <v>0</v>
      </c>
    </row>
    <row r="70" spans="15:20" ht="15.75" customHeight="1">
      <c r="O70" s="77">
        <v>10</v>
      </c>
      <c r="P70" s="229" t="s">
        <v>67</v>
      </c>
      <c r="Q70" s="229"/>
      <c r="R70" s="51">
        <v>0</v>
      </c>
      <c r="S70" s="78">
        <v>4</v>
      </c>
      <c r="T70" s="74">
        <f t="shared" si="3"/>
        <v>0</v>
      </c>
    </row>
    <row r="71" spans="15:20" ht="19.5">
      <c r="O71" s="79"/>
      <c r="P71" s="80" t="s">
        <v>87</v>
      </c>
      <c r="Q71" s="80"/>
      <c r="R71" s="80"/>
      <c r="S71" s="80"/>
      <c r="T71" s="81">
        <f>SUM(T61:T70)</f>
        <v>0</v>
      </c>
    </row>
  </sheetData>
  <sheetProtection selectLockedCells="1" selectUnlockedCells="1"/>
  <mergeCells count="49">
    <mergeCell ref="P70:Q70"/>
    <mergeCell ref="P66:Q66"/>
    <mergeCell ref="P67:Q67"/>
    <mergeCell ref="P68:Q68"/>
    <mergeCell ref="P69:Q69"/>
    <mergeCell ref="P62:Q62"/>
    <mergeCell ref="P63:Q63"/>
    <mergeCell ref="P64:Q64"/>
    <mergeCell ref="P65:Q65"/>
    <mergeCell ref="P52:Q52"/>
    <mergeCell ref="Q55:Q57"/>
    <mergeCell ref="P60:Q60"/>
    <mergeCell ref="P61:Q61"/>
    <mergeCell ref="P48:Q48"/>
    <mergeCell ref="P49:Q49"/>
    <mergeCell ref="P50:Q50"/>
    <mergeCell ref="P51:Q51"/>
    <mergeCell ref="P44:Q44"/>
    <mergeCell ref="P45:Q45"/>
    <mergeCell ref="P46:Q46"/>
    <mergeCell ref="P47:Q47"/>
    <mergeCell ref="P34:Q34"/>
    <mergeCell ref="Q37:Q39"/>
    <mergeCell ref="P42:Q42"/>
    <mergeCell ref="P43:Q43"/>
    <mergeCell ref="P30:Q30"/>
    <mergeCell ref="P31:Q31"/>
    <mergeCell ref="P32:Q32"/>
    <mergeCell ref="P33:Q33"/>
    <mergeCell ref="P26:Q26"/>
    <mergeCell ref="P27:Q27"/>
    <mergeCell ref="P28:Q28"/>
    <mergeCell ref="P29:Q29"/>
    <mergeCell ref="P16:Q16"/>
    <mergeCell ref="Q19:Q21"/>
    <mergeCell ref="P24:Q24"/>
    <mergeCell ref="P25:Q25"/>
    <mergeCell ref="P12:Q12"/>
    <mergeCell ref="P13:Q13"/>
    <mergeCell ref="P14:Q14"/>
    <mergeCell ref="P15:Q15"/>
    <mergeCell ref="G9:I9"/>
    <mergeCell ref="P9:Q9"/>
    <mergeCell ref="P10:Q10"/>
    <mergeCell ref="P11:Q11"/>
    <mergeCell ref="Q1:Q3"/>
    <mergeCell ref="P6:Q6"/>
    <mergeCell ref="P7:Q7"/>
    <mergeCell ref="P8:Q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1">
      <selection activeCell="E25" activeCellId="1" sqref="A4:I4 E25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+Vstup!B9</f>
        <v>Darja Sýkorová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+Vstup!C9</f>
        <v>Zojka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+Vstup!D9</f>
        <v>Kříženec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+Vstup!E9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271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10</v>
      </c>
      <c r="F16" s="201">
        <f>IF((C8="OBZ"),(Vstup!S7),IF((C8="OB1"),(Vstup!S25),IF((C8="OB2"),(Vstup!S43),IF((C8="OB3"),(Vstup!S61)))))</f>
        <v>2</v>
      </c>
      <c r="G16" s="202">
        <f>E16*F16</f>
        <v>20</v>
      </c>
      <c r="H16" s="203">
        <f aca="true" t="shared" si="0" ref="H16:H25">IF(D16=0,E16*2,D16+E16)/2</f>
        <v>10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Výborný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10</v>
      </c>
      <c r="F17" s="205">
        <f>IF((C8="OBZ"),(Vstup!S8),IF((C8="OB1"),(Vstup!S26),IF((C8="OB2"),(Vstup!S44),IF((C8="OB3"),(Vstup!S62)))))</f>
        <v>3</v>
      </c>
      <c r="G17" s="206">
        <f>E17*F17</f>
        <v>30</v>
      </c>
      <c r="H17" s="203">
        <f t="shared" si="0"/>
        <v>10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Výborný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8.5</v>
      </c>
      <c r="F18" s="205">
        <f>IF((C8="OBZ"),(Vstup!S9),IF((C8="OB1"),(Vstup!S27),IF((C8="OB2"),(Vstup!S45),IF((C8="OB3"),(Vstup!S63)))))</f>
        <v>3</v>
      </c>
      <c r="G18" s="206">
        <f>E18*F18</f>
        <v>25.5</v>
      </c>
      <c r="H18" s="203">
        <f t="shared" si="0"/>
        <v>8.5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10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30</v>
      </c>
      <c r="H19" s="203">
        <f t="shared" si="0"/>
        <v>10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10</v>
      </c>
      <c r="F20" s="205">
        <f>IF((C8="OBZ"),(Vstup!S11),IF((C8="OB1"),(Vstup!S29),IF((C8="OB2"),(Vstup!S47),IF((C8="OB3"),(Vstup!S65)))))</f>
        <v>3</v>
      </c>
      <c r="G20" s="206">
        <f t="shared" si="1"/>
        <v>30</v>
      </c>
      <c r="H20" s="203">
        <f t="shared" si="0"/>
        <v>10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9</v>
      </c>
      <c r="F21" s="205">
        <f>IF((C8="OBZ"),(Vstup!S12),IF((C8="OB1"),(Vstup!S30),IF((C8="OB2"),(Vstup!S48),IF((C8="OB3"),(Vstup!S66)))))</f>
        <v>3</v>
      </c>
      <c r="G21" s="206">
        <f t="shared" si="1"/>
        <v>27</v>
      </c>
      <c r="H21" s="203">
        <f t="shared" si="0"/>
        <v>9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9.5</v>
      </c>
      <c r="F22" s="205">
        <f>IF((C8="OBZ"),(Vstup!S13),IF((C8="OB1"),(Vstup!S31),IF((C8="OB2"),(Vstup!S49),IF((C8="OB3"),(Vstup!S67)))))</f>
        <v>3</v>
      </c>
      <c r="G22" s="206">
        <f t="shared" si="1"/>
        <v>28.5</v>
      </c>
      <c r="H22" s="203">
        <f t="shared" si="0"/>
        <v>9.5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10</v>
      </c>
      <c r="F23" s="205">
        <f>IF((C8="OBZ"),(Vstup!S14),IF((C8="OB1"),(Vstup!S32),IF((C8="OB2"),(Vstup!S50),IF((C8="OB3"),(Vstup!S68)))))</f>
        <v>3</v>
      </c>
      <c r="G23" s="206">
        <f t="shared" si="1"/>
        <v>30</v>
      </c>
      <c r="H23" s="203">
        <f t="shared" si="0"/>
        <v>10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10</v>
      </c>
      <c r="F24" s="205">
        <f>IF((C8="OBZ"),(Vstup!S15),IF((C8="OB1"),(Vstup!S33),IF((C8="OB2"),(Vstup!S51),IF((C8="OB3"),(Vstup!S69)))))</f>
        <v>3</v>
      </c>
      <c r="G24" s="206">
        <f t="shared" si="1"/>
        <v>30</v>
      </c>
      <c r="H24" s="203">
        <f t="shared" si="0"/>
        <v>10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271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D13" activeCellId="1" sqref="A4:I4 D13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+Vstup!B10</f>
        <v>Petra Sixtová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+Vstup!C10</f>
        <v>Hero Ganden Monge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+Vstup!D10</f>
        <v>Australský ovčák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+Vstup!E10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0</v>
      </c>
      <c r="E14" s="192" t="s">
        <v>35</v>
      </c>
      <c r="F14" s="193"/>
      <c r="G14" s="194" t="str">
        <f>IF((C8)="OBZ",(A15),IF((C8)="OB1",(A16),IF((C8)="OB2",(A17),IF((C8)="OB3",(A18)))))</f>
        <v>Nehodnocen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Nehodnocen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Nehodnocen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0</v>
      </c>
      <c r="F16" s="201">
        <f>IF((C8="OBZ"),(Vstup!S7),IF((C8="OB1"),(Vstup!S25),IF((C8="OB2"),(Vstup!S43),IF((C8="OB3"),(Vstup!S61)))))</f>
        <v>2</v>
      </c>
      <c r="G16" s="202">
        <f>E16*F16</f>
        <v>0</v>
      </c>
      <c r="H16" s="203">
        <f aca="true" t="shared" si="0" ref="H16:H25">IF(D16=0,E16*2,D16+E16)/2</f>
        <v>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0</v>
      </c>
      <c r="F17" s="205">
        <f>IF((C8="OBZ"),(Vstup!S8),IF((C8="OB1"),(Vstup!S26),IF((C8="OB2"),(Vstup!S44),IF((C8="OB3"),(Vstup!S62)))))</f>
        <v>3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0</v>
      </c>
      <c r="F18" s="205">
        <f>IF((C8="OBZ"),(Vstup!S9),IF((C8="OB1"),(Vstup!S27),IF((C8="OB2"),(Vstup!S45),IF((C8="OB3"),(Vstup!S63)))))</f>
        <v>3</v>
      </c>
      <c r="G18" s="206">
        <f>E18*F18</f>
        <v>0</v>
      </c>
      <c r="H18" s="203">
        <f t="shared" si="0"/>
        <v>0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0</v>
      </c>
      <c r="H19" s="203">
        <f t="shared" si="0"/>
        <v>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0</v>
      </c>
      <c r="F20" s="205">
        <f>IF((C8="OBZ"),(Vstup!S11),IF((C8="OB1"),(Vstup!S29),IF((C8="OB2"),(Vstup!S47),IF((C8="OB3"),(Vstup!S65)))))</f>
        <v>3</v>
      </c>
      <c r="G20" s="206">
        <f t="shared" si="1"/>
        <v>0</v>
      </c>
      <c r="H20" s="203">
        <f t="shared" si="0"/>
        <v>0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0</v>
      </c>
      <c r="F21" s="205">
        <f>IF((C8="OBZ"),(Vstup!S12),IF((C8="OB1"),(Vstup!S30),IF((C8="OB2"),(Vstup!S48),IF((C8="OB3"),(Vstup!S66)))))</f>
        <v>3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0</v>
      </c>
      <c r="F22" s="205">
        <f>IF((C8="OBZ"),(Vstup!S13),IF((C8="OB1"),(Vstup!S31),IF((C8="OB2"),(Vstup!S49),IF((C8="OB3"),(Vstup!S67)))))</f>
        <v>3</v>
      </c>
      <c r="G22" s="206">
        <f t="shared" si="1"/>
        <v>0</v>
      </c>
      <c r="H22" s="203">
        <f t="shared" si="0"/>
        <v>0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0</v>
      </c>
      <c r="F24" s="205">
        <f>IF((C8="OBZ"),(Vstup!S15),IF((C8="OB1"),(Vstup!S33),IF((C8="OB2"),(Vstup!S51),IF((C8="OB3"),(Vstup!S69)))))</f>
        <v>3</v>
      </c>
      <c r="G24" s="206">
        <f t="shared" si="1"/>
        <v>0</v>
      </c>
      <c r="H24" s="203">
        <f t="shared" si="0"/>
        <v>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0</v>
      </c>
      <c r="F25" s="209">
        <f>IF((C8="OBZ"),(Vstup!S16),IF((C8="OB1"),(Vstup!S34),IF((C8="OB2"),(Vstup!S52),IF((C8="OB3"),(Vstup!S70)))))</f>
        <v>2</v>
      </c>
      <c r="G25" s="210">
        <f>E25*F25</f>
        <v>0</v>
      </c>
      <c r="H25" s="203">
        <f t="shared" si="0"/>
        <v>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0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70" zoomScaleNormal="70" workbookViewId="0" topLeftCell="A1">
      <selection activeCell="E25" activeCellId="1" sqref="A4:I4 E25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+Vstup!B11</f>
        <v>Dominika Radová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+Vstup!C11</f>
        <v>Lucka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+Vstup!D11</f>
        <v>Labradorský retriever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+Vstup!E11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211</v>
      </c>
      <c r="E14" s="192" t="s">
        <v>35</v>
      </c>
      <c r="F14" s="193"/>
      <c r="G14" s="194" t="str">
        <f>IF((C8)="OBZ",(A15),IF((C8)="OB1",(A16),IF((C8)="OB2",(A17),IF((C8)="OB3",(A18)))))</f>
        <v>Velmi 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Velmi 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Velmi 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10</v>
      </c>
      <c r="F16" s="201">
        <f>IF((C8="OBZ"),(Vstup!S7),IF((C8="OB1"),(Vstup!S25),IF((C8="OB2"),(Vstup!S43),IF((C8="OB3"),(Vstup!S61)))))</f>
        <v>2</v>
      </c>
      <c r="G16" s="202">
        <f>E16*F16</f>
        <v>20</v>
      </c>
      <c r="H16" s="203">
        <f aca="true" t="shared" si="0" ref="H16:H25">IF(D16=0,E16*2,D16+E16)/2</f>
        <v>10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Dobrý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9</v>
      </c>
      <c r="F17" s="205">
        <f>IF((C8="OBZ"),(Vstup!S8),IF((C8="OB1"),(Vstup!S26),IF((C8="OB2"),(Vstup!S44),IF((C8="OB3"),(Vstup!S62)))))</f>
        <v>3</v>
      </c>
      <c r="G17" s="206">
        <f>E17*F17</f>
        <v>27</v>
      </c>
      <c r="H17" s="203">
        <f t="shared" si="0"/>
        <v>9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Dobrý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7.5</v>
      </c>
      <c r="F18" s="205">
        <f>IF((C8="OBZ"),(Vstup!S9),IF((C8="OB1"),(Vstup!S27),IF((C8="OB2"),(Vstup!S45),IF((C8="OB3"),(Vstup!S63)))))</f>
        <v>3</v>
      </c>
      <c r="G18" s="206">
        <f>E18*F18</f>
        <v>22.5</v>
      </c>
      <c r="H18" s="203">
        <f t="shared" si="0"/>
        <v>7.5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8.5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25.5</v>
      </c>
      <c r="H19" s="203">
        <f t="shared" si="0"/>
        <v>8.5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8.5</v>
      </c>
      <c r="F20" s="205">
        <f>IF((C8="OBZ"),(Vstup!S11),IF((C8="OB1"),(Vstup!S29),IF((C8="OB2"),(Vstup!S47),IF((C8="OB3"),(Vstup!S65)))))</f>
        <v>3</v>
      </c>
      <c r="G20" s="206">
        <f t="shared" si="1"/>
        <v>25.5</v>
      </c>
      <c r="H20" s="203">
        <f t="shared" si="0"/>
        <v>8.5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6</v>
      </c>
      <c r="F21" s="205">
        <f>IF((C8="OBZ"),(Vstup!S12),IF((C8="OB1"),(Vstup!S30),IF((C8="OB2"),(Vstup!S48),IF((C8="OB3"),(Vstup!S66)))))</f>
        <v>3</v>
      </c>
      <c r="G21" s="206">
        <f t="shared" si="1"/>
        <v>18</v>
      </c>
      <c r="H21" s="203">
        <f t="shared" si="0"/>
        <v>6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0</v>
      </c>
      <c r="F22" s="205">
        <f>IF((C8="OBZ"),(Vstup!S13),IF((C8="OB1"),(Vstup!S31),IF((C8="OB2"),(Vstup!S49),IF((C8="OB3"),(Vstup!S67)))))</f>
        <v>3</v>
      </c>
      <c r="G22" s="206">
        <f t="shared" si="1"/>
        <v>0</v>
      </c>
      <c r="H22" s="203">
        <f t="shared" si="0"/>
        <v>0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9.5</v>
      </c>
      <c r="F23" s="205">
        <f>IF((C8="OBZ"),(Vstup!S14),IF((C8="OB1"),(Vstup!S32),IF((C8="OB2"),(Vstup!S50),IF((C8="OB3"),(Vstup!S68)))))</f>
        <v>3</v>
      </c>
      <c r="G23" s="206">
        <f t="shared" si="1"/>
        <v>28.5</v>
      </c>
      <c r="H23" s="203">
        <f t="shared" si="0"/>
        <v>9.5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8</v>
      </c>
      <c r="F24" s="205">
        <f>IF((C8="OBZ"),(Vstup!S15),IF((C8="OB1"),(Vstup!S33),IF((C8="OB2"),(Vstup!S51),IF((C8="OB3"),(Vstup!S69)))))</f>
        <v>3</v>
      </c>
      <c r="G24" s="206">
        <f t="shared" si="1"/>
        <v>24</v>
      </c>
      <c r="H24" s="203">
        <f t="shared" si="0"/>
        <v>8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211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20" zoomScaleNormal="120" workbookViewId="0" topLeftCell="C13">
      <selection activeCell="E23" activeCellId="1" sqref="A4:I4 E23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+Vstup!B12</f>
        <v>Karolína Prejsová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+Vstup!C12</f>
        <v>Bumble-bee Ambra Professional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+Vstup!D12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+Vstup!E12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159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9.5</v>
      </c>
      <c r="F16" s="201">
        <f>IF((C8="OBZ"),(Vstup!S7),IF((C8="OB1"),(Vstup!S25),IF((C8="OB2"),(Vstup!S43),IF((C8="OB3"),(Vstup!S61)))))</f>
        <v>2</v>
      </c>
      <c r="G16" s="202">
        <f>E16*F16</f>
        <v>19</v>
      </c>
      <c r="H16" s="203">
        <f aca="true" t="shared" si="0" ref="H16:H25">IF(D16=0,E16*2,D16+E16)/2</f>
        <v>9.5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0</v>
      </c>
      <c r="F17" s="205">
        <f>IF((C8="OBZ"),(Vstup!S8),IF((C8="OB1"),(Vstup!S26),IF((C8="OB2"),(Vstup!S44),IF((C8="OB3"),(Vstup!S62)))))</f>
        <v>3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9.5</v>
      </c>
      <c r="F18" s="205">
        <f>IF((C8="OBZ"),(Vstup!S9),IF((C8="OB1"),(Vstup!S27),IF((C8="OB2"),(Vstup!S45),IF((C8="OB3"),(Vstup!S63)))))</f>
        <v>3</v>
      </c>
      <c r="G18" s="206">
        <f>E18*F18</f>
        <v>28.5</v>
      </c>
      <c r="H18" s="203">
        <f t="shared" si="0"/>
        <v>9.5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0</v>
      </c>
      <c r="H19" s="203">
        <f t="shared" si="0"/>
        <v>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6.5</v>
      </c>
      <c r="F20" s="205">
        <f>IF((C8="OBZ"),(Vstup!S11),IF((C8="OB1"),(Vstup!S29),IF((C8="OB2"),(Vstup!S47),IF((C8="OB3"),(Vstup!S65)))))</f>
        <v>3</v>
      </c>
      <c r="G20" s="206">
        <f t="shared" si="1"/>
        <v>19.5</v>
      </c>
      <c r="H20" s="203">
        <f t="shared" si="0"/>
        <v>6.5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7</v>
      </c>
      <c r="F21" s="205">
        <f>IF((C8="OBZ"),(Vstup!S12),IF((C8="OB1"),(Vstup!S30),IF((C8="OB2"),(Vstup!S48),IF((C8="OB3"),(Vstup!S66)))))</f>
        <v>3</v>
      </c>
      <c r="G21" s="206">
        <f t="shared" si="1"/>
        <v>21</v>
      </c>
      <c r="H21" s="203">
        <f t="shared" si="0"/>
        <v>7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0</v>
      </c>
      <c r="F22" s="205">
        <f>IF((C8="OBZ"),(Vstup!S13),IF((C8="OB1"),(Vstup!S31),IF((C8="OB2"),(Vstup!S49),IF((C8="OB3"),(Vstup!S67)))))</f>
        <v>3</v>
      </c>
      <c r="G22" s="206">
        <f t="shared" si="1"/>
        <v>0</v>
      </c>
      <c r="H22" s="203">
        <f t="shared" si="0"/>
        <v>0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8</v>
      </c>
      <c r="F23" s="205">
        <f>IF((C8="OBZ"),(Vstup!S14),IF((C8="OB1"),(Vstup!S32),IF((C8="OB2"),(Vstup!S50),IF((C8="OB3"),(Vstup!S68)))))</f>
        <v>3</v>
      </c>
      <c r="G23" s="206">
        <f t="shared" si="1"/>
        <v>24</v>
      </c>
      <c r="H23" s="203">
        <f t="shared" si="0"/>
        <v>8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9</v>
      </c>
      <c r="F24" s="205">
        <f>IF((C8="OBZ"),(Vstup!S15),IF((C8="OB1"),(Vstup!S33),IF((C8="OB2"),(Vstup!S51),IF((C8="OB3"),(Vstup!S69)))))</f>
        <v>3</v>
      </c>
      <c r="G24" s="206">
        <f t="shared" si="1"/>
        <v>27</v>
      </c>
      <c r="H24" s="203">
        <f t="shared" si="0"/>
        <v>9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159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10" zoomScaleNormal="110" workbookViewId="0" topLeftCell="B12">
      <selection activeCell="E23" activeCellId="1" sqref="A4:I4 E23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+Vstup!B13</f>
        <v>Kamila Veselá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+Vstup!C13</f>
        <v>Teva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+Vstup!D13</f>
        <v>Kříženec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+Vstup!E13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125</v>
      </c>
      <c r="E14" s="192" t="s">
        <v>35</v>
      </c>
      <c r="F14" s="193"/>
      <c r="G14" s="194" t="str">
        <f>IF((C8)="OBZ",(A15),IF((C8)="OB1",(A16),IF((C8)="OB2",(A17),IF((C8)="OB3",(A18)))))</f>
        <v>Nehodnocen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Nehodnocen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Nehodnocen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6</v>
      </c>
      <c r="F16" s="201">
        <f>IF((C8="OBZ"),(Vstup!S7),IF((C8="OB1"),(Vstup!S25),IF((C8="OB2"),(Vstup!S43),IF((C8="OB3"),(Vstup!S61)))))</f>
        <v>2</v>
      </c>
      <c r="G16" s="202">
        <f>E16*F16</f>
        <v>12</v>
      </c>
      <c r="H16" s="203">
        <f aca="true" t="shared" si="0" ref="H16:H25">IF(D16=0,E16*2,D16+E16)/2</f>
        <v>6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7.5</v>
      </c>
      <c r="F17" s="205">
        <f>IF((C8="OBZ"),(Vstup!S8),IF((C8="OB1"),(Vstup!S26),IF((C8="OB2"),(Vstup!S44),IF((C8="OB3"),(Vstup!S62)))))</f>
        <v>3</v>
      </c>
      <c r="G17" s="206">
        <f>E17*F17</f>
        <v>22.5</v>
      </c>
      <c r="H17" s="203">
        <f t="shared" si="0"/>
        <v>7.5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0</v>
      </c>
      <c r="F18" s="205">
        <f>IF((C8="OBZ"),(Vstup!S9),IF((C8="OB1"),(Vstup!S27),IF((C8="OB2"),(Vstup!S45),IF((C8="OB3"),(Vstup!S63)))))</f>
        <v>3</v>
      </c>
      <c r="G18" s="206">
        <f>E18*F18</f>
        <v>0</v>
      </c>
      <c r="H18" s="203">
        <f t="shared" si="0"/>
        <v>0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0</v>
      </c>
      <c r="H19" s="203">
        <f t="shared" si="0"/>
        <v>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9</v>
      </c>
      <c r="F20" s="205">
        <f>IF((C8="OBZ"),(Vstup!S11),IF((C8="OB1"),(Vstup!S29),IF((C8="OB2"),(Vstup!S47),IF((C8="OB3"),(Vstup!S65)))))</f>
        <v>3</v>
      </c>
      <c r="G20" s="206">
        <f t="shared" si="1"/>
        <v>27</v>
      </c>
      <c r="H20" s="203">
        <f t="shared" si="0"/>
        <v>9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7.5</v>
      </c>
      <c r="F21" s="205">
        <f>IF((C8="OBZ"),(Vstup!S12),IF((C8="OB1"),(Vstup!S30),IF((C8="OB2"),(Vstup!S48),IF((C8="OB3"),(Vstup!S66)))))</f>
        <v>3</v>
      </c>
      <c r="G21" s="206">
        <f t="shared" si="1"/>
        <v>22.5</v>
      </c>
      <c r="H21" s="203">
        <f t="shared" si="0"/>
        <v>7.5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0</v>
      </c>
      <c r="F22" s="205">
        <f>IF((C8="OBZ"),(Vstup!S13),IF((C8="OB1"),(Vstup!S31),IF((C8="OB2"),(Vstup!S49),IF((C8="OB3"),(Vstup!S67)))))</f>
        <v>3</v>
      </c>
      <c r="G22" s="206">
        <f t="shared" si="1"/>
        <v>0</v>
      </c>
      <c r="H22" s="203">
        <f t="shared" si="0"/>
        <v>0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7</v>
      </c>
      <c r="F24" s="205">
        <f>IF((C8="OBZ"),(Vstup!S15),IF((C8="OB1"),(Vstup!S33),IF((C8="OB2"),(Vstup!S51),IF((C8="OB3"),(Vstup!S69)))))</f>
        <v>3</v>
      </c>
      <c r="G24" s="206">
        <f t="shared" si="1"/>
        <v>21</v>
      </c>
      <c r="H24" s="203">
        <f t="shared" si="0"/>
        <v>7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125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4">
      <selection activeCell="E20" activeCellId="1" sqref="A4:I4 E20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+Vstup!B14</f>
        <v>Eva Jandorová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+Vstup!C14</f>
        <v>Great Go Dajavera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+Vstup!D14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+Vstup!E14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231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9.5</v>
      </c>
      <c r="F16" s="201">
        <f>IF((C8="OBZ"),(Vstup!S7),IF((C8="OB1"),(Vstup!S25),IF((C8="OB2"),(Vstup!S43),IF((C8="OB3"),(Vstup!S61)))))</f>
        <v>2</v>
      </c>
      <c r="G16" s="202">
        <f>E16*F16</f>
        <v>19</v>
      </c>
      <c r="H16" s="203">
        <f aca="true" t="shared" si="0" ref="H16:H25">IF(D16=0,E16*2,D16+E16)/2</f>
        <v>9.5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7</v>
      </c>
      <c r="F17" s="205">
        <f>IF((C8="OBZ"),(Vstup!S8),IF((C8="OB1"),(Vstup!S26),IF((C8="OB2"),(Vstup!S44),IF((C8="OB3"),(Vstup!S62)))))</f>
        <v>3</v>
      </c>
      <c r="G17" s="206">
        <f>E17*F17</f>
        <v>21</v>
      </c>
      <c r="H17" s="203">
        <f t="shared" si="0"/>
        <v>7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7.5</v>
      </c>
      <c r="F18" s="205">
        <f>IF((C8="OBZ"),(Vstup!S9),IF((C8="OB1"),(Vstup!S27),IF((C8="OB2"),(Vstup!S45),IF((C8="OB3"),(Vstup!S63)))))</f>
        <v>3</v>
      </c>
      <c r="G18" s="206">
        <f>E18*F18</f>
        <v>22.5</v>
      </c>
      <c r="H18" s="203">
        <f t="shared" si="0"/>
        <v>7.5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9.5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28.5</v>
      </c>
      <c r="H19" s="203">
        <f t="shared" si="0"/>
        <v>9.5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9.5</v>
      </c>
      <c r="F20" s="205">
        <f>IF((C8="OBZ"),(Vstup!S11),IF((C8="OB1"),(Vstup!S29),IF((C8="OB2"),(Vstup!S47),IF((C8="OB3"),(Vstup!S65)))))</f>
        <v>3</v>
      </c>
      <c r="G20" s="206">
        <f t="shared" si="1"/>
        <v>28.5</v>
      </c>
      <c r="H20" s="203">
        <f t="shared" si="0"/>
        <v>9.5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7</v>
      </c>
      <c r="F21" s="205">
        <f>IF((C8="OBZ"),(Vstup!S12),IF((C8="OB1"),(Vstup!S30),IF((C8="OB2"),(Vstup!S48),IF((C8="OB3"),(Vstup!S66)))))</f>
        <v>3</v>
      </c>
      <c r="G21" s="206">
        <f t="shared" si="1"/>
        <v>21</v>
      </c>
      <c r="H21" s="203">
        <f t="shared" si="0"/>
        <v>7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7</v>
      </c>
      <c r="F22" s="205">
        <f>IF((C8="OBZ"),(Vstup!S13),IF((C8="OB1"),(Vstup!S31),IF((C8="OB2"),(Vstup!S49),IF((C8="OB3"),(Vstup!S67)))))</f>
        <v>3</v>
      </c>
      <c r="G22" s="206">
        <f t="shared" si="1"/>
        <v>21</v>
      </c>
      <c r="H22" s="203">
        <f t="shared" si="0"/>
        <v>7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6.5</v>
      </c>
      <c r="F23" s="205">
        <f>IF((C8="OBZ"),(Vstup!S14),IF((C8="OB1"),(Vstup!S32),IF((C8="OB2"),(Vstup!S50),IF((C8="OB3"),(Vstup!S68)))))</f>
        <v>3</v>
      </c>
      <c r="G23" s="206">
        <f t="shared" si="1"/>
        <v>19.5</v>
      </c>
      <c r="H23" s="203">
        <f t="shared" si="0"/>
        <v>6.5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10</v>
      </c>
      <c r="F24" s="205">
        <f>IF((C8="OBZ"),(Vstup!S15),IF((C8="OB1"),(Vstup!S33),IF((C8="OB2"),(Vstup!S51),IF((C8="OB3"),(Vstup!S69)))))</f>
        <v>3</v>
      </c>
      <c r="G24" s="206">
        <f t="shared" si="1"/>
        <v>30</v>
      </c>
      <c r="H24" s="203">
        <f t="shared" si="0"/>
        <v>10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231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10" zoomScaleNormal="110" workbookViewId="0" topLeftCell="B15">
      <selection activeCell="E27" activeCellId="1" sqref="A4:I4 E27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+Vstup!B15</f>
        <v>David Drozd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+Vstup!C15</f>
        <v>Shadow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+Vstup!D15</f>
        <v>Australský honácký pes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+Vstup!E15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231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8</v>
      </c>
      <c r="F16" s="201">
        <f>IF((C8="OBZ"),(Vstup!S7),IF((C8="OB1"),(Vstup!S25),IF((C8="OB2"),(Vstup!S43),IF((C8="OB3"),(Vstup!S61)))))</f>
        <v>2</v>
      </c>
      <c r="G16" s="202">
        <f>E16*F16</f>
        <v>16</v>
      </c>
      <c r="H16" s="203">
        <f aca="true" t="shared" si="0" ref="H16:H25">IF(D16=0,E16*2,D16+E16)/2</f>
        <v>8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9</v>
      </c>
      <c r="F17" s="205">
        <f>IF((C8="OBZ"),(Vstup!S8),IF((C8="OB1"),(Vstup!S26),IF((C8="OB2"),(Vstup!S44),IF((C8="OB3"),(Vstup!S62)))))</f>
        <v>3</v>
      </c>
      <c r="G17" s="206">
        <f>E17*F17</f>
        <v>27</v>
      </c>
      <c r="H17" s="203">
        <f t="shared" si="0"/>
        <v>9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9.5</v>
      </c>
      <c r="F18" s="205">
        <f>IF((C8="OBZ"),(Vstup!S9),IF((C8="OB1"),(Vstup!S27),IF((C8="OB2"),(Vstup!S45),IF((C8="OB3"),(Vstup!S63)))))</f>
        <v>3</v>
      </c>
      <c r="G18" s="206">
        <f>E18*F18</f>
        <v>28.5</v>
      </c>
      <c r="H18" s="203">
        <f t="shared" si="0"/>
        <v>9.5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0</v>
      </c>
      <c r="H19" s="203">
        <f t="shared" si="0"/>
        <v>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9</v>
      </c>
      <c r="F20" s="205">
        <f>IF((C8="OBZ"),(Vstup!S11),IF((C8="OB1"),(Vstup!S29),IF((C8="OB2"),(Vstup!S47),IF((C8="OB3"),(Vstup!S65)))))</f>
        <v>3</v>
      </c>
      <c r="G20" s="206">
        <f t="shared" si="1"/>
        <v>27</v>
      </c>
      <c r="H20" s="203">
        <f t="shared" si="0"/>
        <v>9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8.5</v>
      </c>
      <c r="F21" s="205">
        <f>IF((C8="OBZ"),(Vstup!S12),IF((C8="OB1"),(Vstup!S30),IF((C8="OB2"),(Vstup!S48),IF((C8="OB3"),(Vstup!S66)))))</f>
        <v>3</v>
      </c>
      <c r="G21" s="206">
        <f t="shared" si="1"/>
        <v>25.5</v>
      </c>
      <c r="H21" s="203">
        <f t="shared" si="0"/>
        <v>8.5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9.5</v>
      </c>
      <c r="F22" s="205">
        <f>IF((C8="OBZ"),(Vstup!S13),IF((C8="OB1"),(Vstup!S31),IF((C8="OB2"),(Vstup!S49),IF((C8="OB3"),(Vstup!S67)))))</f>
        <v>3</v>
      </c>
      <c r="G22" s="206">
        <f t="shared" si="1"/>
        <v>28.5</v>
      </c>
      <c r="H22" s="203">
        <f t="shared" si="0"/>
        <v>9.5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10</v>
      </c>
      <c r="F23" s="205">
        <f>IF((C8="OBZ"),(Vstup!S14),IF((C8="OB1"),(Vstup!S32),IF((C8="OB2"),(Vstup!S50),IF((C8="OB3"),(Vstup!S68)))))</f>
        <v>3</v>
      </c>
      <c r="G23" s="206">
        <f t="shared" si="1"/>
        <v>30</v>
      </c>
      <c r="H23" s="203">
        <f t="shared" si="0"/>
        <v>10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9.5</v>
      </c>
      <c r="F24" s="205">
        <f>IF((C8="OBZ"),(Vstup!S15),IF((C8="OB1"),(Vstup!S33),IF((C8="OB2"),(Vstup!S51),IF((C8="OB3"),(Vstup!S69)))))</f>
        <v>3</v>
      </c>
      <c r="G24" s="206">
        <f t="shared" si="1"/>
        <v>28.5</v>
      </c>
      <c r="H24" s="203">
        <f t="shared" si="0"/>
        <v>9.5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231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10" zoomScaleNormal="110" workbookViewId="0" topLeftCell="C14">
      <selection activeCell="E20" activeCellId="1" sqref="A4:I4 E20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+Vstup!B16</f>
        <v>Jana Janků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+Vstup!C16</f>
        <v>Borderline Country Justinstyle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+Vstup!D16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+Vstup!E16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232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10</v>
      </c>
      <c r="F16" s="201">
        <f>IF((C8="OBZ"),(Vstup!S7),IF((C8="OB1"),(Vstup!S25),IF((C8="OB2"),(Vstup!S43),IF((C8="OB3"),(Vstup!S61)))))</f>
        <v>2</v>
      </c>
      <c r="G16" s="202">
        <f>E16*F16</f>
        <v>20</v>
      </c>
      <c r="H16" s="203">
        <f aca="true" t="shared" si="0" ref="H16:H25">IF(D16=0,E16*2,D16+E16)/2</f>
        <v>10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10</v>
      </c>
      <c r="F17" s="205">
        <f>IF((C8="OBZ"),(Vstup!S8),IF((C8="OB1"),(Vstup!S26),IF((C8="OB2"),(Vstup!S44),IF((C8="OB3"),(Vstup!S62)))))</f>
        <v>3</v>
      </c>
      <c r="G17" s="206">
        <f>E17*F17</f>
        <v>30</v>
      </c>
      <c r="H17" s="203">
        <f t="shared" si="0"/>
        <v>10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9</v>
      </c>
      <c r="F18" s="205">
        <f>IF((C8="OBZ"),(Vstup!S9),IF((C8="OB1"),(Vstup!S27),IF((C8="OB2"),(Vstup!S45),IF((C8="OB3"),(Vstup!S63)))))</f>
        <v>3</v>
      </c>
      <c r="G18" s="206">
        <f>E18*F18</f>
        <v>27</v>
      </c>
      <c r="H18" s="203">
        <f t="shared" si="0"/>
        <v>9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10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30</v>
      </c>
      <c r="H19" s="203">
        <f t="shared" si="0"/>
        <v>10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8</v>
      </c>
      <c r="F20" s="205">
        <f>IF((C8="OBZ"),(Vstup!S11),IF((C8="OB1"),(Vstup!S29),IF((C8="OB2"),(Vstup!S47),IF((C8="OB3"),(Vstup!S65)))))</f>
        <v>3</v>
      </c>
      <c r="G20" s="206">
        <f t="shared" si="1"/>
        <v>24</v>
      </c>
      <c r="H20" s="203">
        <f t="shared" si="0"/>
        <v>8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9.5</v>
      </c>
      <c r="F21" s="205">
        <f>IF((C8="OBZ"),(Vstup!S12),IF((C8="OB1"),(Vstup!S30),IF((C8="OB2"),(Vstup!S48),IF((C8="OB3"),(Vstup!S66)))))</f>
        <v>3</v>
      </c>
      <c r="G21" s="206">
        <f t="shared" si="1"/>
        <v>28.5</v>
      </c>
      <c r="H21" s="203">
        <f t="shared" si="0"/>
        <v>9.5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0</v>
      </c>
      <c r="F22" s="205">
        <f>IF((C8="OBZ"),(Vstup!S13),IF((C8="OB1"),(Vstup!S31),IF((C8="OB2"),(Vstup!S49),IF((C8="OB3"),(Vstup!S67)))))</f>
        <v>3</v>
      </c>
      <c r="G22" s="206">
        <f t="shared" si="1"/>
        <v>0</v>
      </c>
      <c r="H22" s="203">
        <f t="shared" si="0"/>
        <v>0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8</v>
      </c>
      <c r="F23" s="205">
        <f>IF((C8="OBZ"),(Vstup!S14),IF((C8="OB1"),(Vstup!S32),IF((C8="OB2"),(Vstup!S50),IF((C8="OB3"),(Vstup!S68)))))</f>
        <v>3</v>
      </c>
      <c r="G23" s="206">
        <f t="shared" si="1"/>
        <v>24</v>
      </c>
      <c r="H23" s="203">
        <f t="shared" si="0"/>
        <v>8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9.5</v>
      </c>
      <c r="F24" s="205">
        <f>IF((C8="OBZ"),(Vstup!S15),IF((C8="OB1"),(Vstup!S33),IF((C8="OB2"),(Vstup!S51),IF((C8="OB3"),(Vstup!S69)))))</f>
        <v>3</v>
      </c>
      <c r="G24" s="206">
        <f t="shared" si="1"/>
        <v>28.5</v>
      </c>
      <c r="H24" s="203">
        <f t="shared" si="0"/>
        <v>9.5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232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C10" activeCellId="1" sqref="A4:I4 C10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+Vstup!B17</f>
        <v>Patricia Scavinová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+Vstup!C17</f>
        <v>Destiny Vica Arcondia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+Vstup!D17</f>
        <v>Leonberger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+Vstup!E17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0</v>
      </c>
      <c r="E14" s="192" t="s">
        <v>35</v>
      </c>
      <c r="F14" s="193"/>
      <c r="G14" s="194" t="str">
        <f>IF((C8)="OBZ",(A15),IF((C8)="OB1",(A16),IF((C8)="OB2",(A17),IF((C8)="OB3",(A18)))))</f>
        <v>Nehodnocen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Nehodnocen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Nehodnocen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0</v>
      </c>
      <c r="F16" s="201">
        <f>IF((C8="OBZ"),(Vstup!S7),IF((C8="OB1"),(Vstup!S25),IF((C8="OB2"),(Vstup!S43),IF((C8="OB3"),(Vstup!S61)))))</f>
        <v>2</v>
      </c>
      <c r="G16" s="202">
        <f>E16*F16</f>
        <v>0</v>
      </c>
      <c r="H16" s="203">
        <f aca="true" t="shared" si="0" ref="H16:H25">IF(D16=0,E16*2,D16+E16)/2</f>
        <v>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0</v>
      </c>
      <c r="F17" s="205">
        <f>IF((C8="OBZ"),(Vstup!S8),IF((C8="OB1"),(Vstup!S26),IF((C8="OB2"),(Vstup!S44),IF((C8="OB3"),(Vstup!S62)))))</f>
        <v>3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0</v>
      </c>
      <c r="F18" s="205">
        <f>IF((C8="OBZ"),(Vstup!S9),IF((C8="OB1"),(Vstup!S27),IF((C8="OB2"),(Vstup!S45),IF((C8="OB3"),(Vstup!S63)))))</f>
        <v>3</v>
      </c>
      <c r="G18" s="206">
        <f>E18*F18</f>
        <v>0</v>
      </c>
      <c r="H18" s="203">
        <f t="shared" si="0"/>
        <v>0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0</v>
      </c>
      <c r="H19" s="203">
        <f t="shared" si="0"/>
        <v>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0</v>
      </c>
      <c r="F20" s="205">
        <f>IF((C8="OBZ"),(Vstup!S11),IF((C8="OB1"),(Vstup!S29),IF((C8="OB2"),(Vstup!S47),IF((C8="OB3"),(Vstup!S65)))))</f>
        <v>3</v>
      </c>
      <c r="G20" s="206">
        <f t="shared" si="1"/>
        <v>0</v>
      </c>
      <c r="H20" s="203">
        <f t="shared" si="0"/>
        <v>0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0</v>
      </c>
      <c r="F21" s="205">
        <f>IF((C8="OBZ"),(Vstup!S12),IF((C8="OB1"),(Vstup!S30),IF((C8="OB2"),(Vstup!S48),IF((C8="OB3"),(Vstup!S66)))))</f>
        <v>3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0</v>
      </c>
      <c r="F22" s="205">
        <f>IF((C8="OBZ"),(Vstup!S13),IF((C8="OB1"),(Vstup!S31),IF((C8="OB2"),(Vstup!S49),IF((C8="OB3"),(Vstup!S67)))))</f>
        <v>3</v>
      </c>
      <c r="G22" s="206">
        <f t="shared" si="1"/>
        <v>0</v>
      </c>
      <c r="H22" s="203">
        <f t="shared" si="0"/>
        <v>0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0</v>
      </c>
      <c r="F24" s="205">
        <f>IF((C8="OBZ"),(Vstup!S15),IF((C8="OB1"),(Vstup!S33),IF((C8="OB2"),(Vstup!S51),IF((C8="OB3"),(Vstup!S69)))))</f>
        <v>3</v>
      </c>
      <c r="G24" s="206">
        <f t="shared" si="1"/>
        <v>0</v>
      </c>
      <c r="H24" s="203">
        <f t="shared" si="0"/>
        <v>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0</v>
      </c>
      <c r="F25" s="209">
        <f>IF((C8="OBZ"),(Vstup!S16),IF((C8="OB1"),(Vstup!S34),IF((C8="OB2"),(Vstup!S52),IF((C8="OB3"),(Vstup!S70)))))</f>
        <v>2</v>
      </c>
      <c r="G25" s="210">
        <f>E25*F25</f>
        <v>0</v>
      </c>
      <c r="H25" s="203">
        <f t="shared" si="0"/>
        <v>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0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2">
      <selection activeCell="E23" activeCellId="1" sqref="A4:I4 E23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+Vstup!B18</f>
        <v>Eva Jindrová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+Vstup!C18</f>
        <v>Banji Star z Ranče Montara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+Vstup!D18</f>
        <v>Bílý švýcarský ovčák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+Vstup!E18</f>
        <v>OB2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168</v>
      </c>
      <c r="E14" s="192" t="s">
        <v>35</v>
      </c>
      <c r="F14" s="193"/>
      <c r="G14" s="194" t="str">
        <f>IF((C8)="OBZ",(A15),IF((C8)="OB1",(A16),IF((C8)="OB2",(A17),IF((C8)="OB3",(A18)))))</f>
        <v>Nehodnocen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8.5</v>
      </c>
      <c r="F16" s="201">
        <f>IF((C8="OBZ"),(Vstup!S7),IF((C8="OB1"),(Vstup!S25),IF((C8="OB2"),(Vstup!S43),IF((C8="OB3"),(Vstup!S61)))))</f>
        <v>2</v>
      </c>
      <c r="G16" s="202">
        <f>E16*F16</f>
        <v>17</v>
      </c>
      <c r="H16" s="203">
        <f aca="true" t="shared" si="0" ref="H16:H25">IF(D16=0,E16*2,D16+E16)/2</f>
        <v>8.5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</v>
      </c>
      <c r="D17" s="237"/>
      <c r="E17" s="147">
        <v>0</v>
      </c>
      <c r="F17" s="205">
        <f>IF((C8="OBZ"),(Vstup!S8),IF((C8="OB1"),(Vstup!S26),IF((C8="OB2"),(Vstup!S44),IF((C8="OB3"),(Vstup!S62)))))</f>
        <v>4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stoje a do sedu za chůze</v>
      </c>
      <c r="D18" s="238"/>
      <c r="E18" s="147">
        <v>6.5</v>
      </c>
      <c r="F18" s="205">
        <f>IF((C8="OBZ"),(Vstup!S9),IF((C8="OB1"),(Vstup!S27),IF((C8="OB2"),(Vstup!S45),IF((C8="OB3"),(Vstup!S63)))))</f>
        <v>3</v>
      </c>
      <c r="G18" s="206">
        <f>E18*F18</f>
        <v>19.5</v>
      </c>
      <c r="H18" s="203">
        <f t="shared" si="0"/>
        <v>6.5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Aport se skokem přes překážku</v>
      </c>
      <c r="D19" s="238"/>
      <c r="E19" s="147">
        <v>8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24</v>
      </c>
      <c r="H19" s="203">
        <f t="shared" si="0"/>
        <v>8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Pachové rozlišování</v>
      </c>
      <c r="D20" s="238"/>
      <c r="E20" s="147">
        <v>6</v>
      </c>
      <c r="F20" s="205">
        <f>IF((C8="OBZ"),(Vstup!S11),IF((C8="OB1"),(Vstup!S29),IF((C8="OB2"),(Vstup!S47),IF((C8="OB3"),(Vstup!S65)))))</f>
        <v>4</v>
      </c>
      <c r="G20" s="206">
        <f t="shared" si="1"/>
        <v>24</v>
      </c>
      <c r="H20" s="203">
        <f t="shared" si="0"/>
        <v>6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Ovladatelnost na dálku</v>
      </c>
      <c r="D21" s="238"/>
      <c r="E21" s="147">
        <v>5.5</v>
      </c>
      <c r="F21" s="205">
        <f>IF((C8="OBZ"),(Vstup!S12),IF((C8="OB1"),(Vstup!S30),IF((C8="OB2"),(Vstup!S48),IF((C8="OB3"),(Vstup!S66)))))</f>
        <v>4</v>
      </c>
      <c r="G21" s="206">
        <f t="shared" si="1"/>
        <v>22</v>
      </c>
      <c r="H21" s="203">
        <f t="shared" si="0"/>
        <v>5.5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6.5</v>
      </c>
      <c r="F22" s="205">
        <f>IF((C8="OBZ"),(Vstup!S13),IF((C8="OB1"),(Vstup!S31),IF((C8="OB2"),(Vstup!S49),IF((C8="OB3"),(Vstup!S67)))))</f>
        <v>3</v>
      </c>
      <c r="G22" s="206">
        <f t="shared" si="1"/>
        <v>19.5</v>
      </c>
      <c r="H22" s="203">
        <f t="shared" si="0"/>
        <v>6.5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Směrový aport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Přivolání se zastavením</v>
      </c>
      <c r="D24" s="238"/>
      <c r="E24" s="147">
        <v>6</v>
      </c>
      <c r="F24" s="205">
        <f>IF((C8="OBZ"),(Vstup!S15),IF((C8="OB1"),(Vstup!S33),IF((C8="OB2"),(Vstup!S51),IF((C8="OB3"),(Vstup!S69)))))</f>
        <v>4</v>
      </c>
      <c r="G24" s="206">
        <f t="shared" si="1"/>
        <v>24</v>
      </c>
      <c r="H24" s="203">
        <f t="shared" si="0"/>
        <v>6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9</v>
      </c>
      <c r="F25" s="209">
        <f>IF((C8="OBZ"),(Vstup!S16),IF((C8="OB1"),(Vstup!S34),IF((C8="OB2"),(Vstup!S52),IF((C8="OB3"),(Vstup!S70)))))</f>
        <v>2</v>
      </c>
      <c r="G25" s="210">
        <f>E25*F25</f>
        <v>18</v>
      </c>
      <c r="H25" s="203">
        <f t="shared" si="0"/>
        <v>9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168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5"/>
  <sheetViews>
    <sheetView showGridLines="0" tabSelected="1" zoomScale="80" zoomScaleNormal="80" workbookViewId="0" topLeftCell="A1">
      <selection activeCell="C7" sqref="C7"/>
    </sheetView>
  </sheetViews>
  <sheetFormatPr defaultColWidth="9.140625" defaultRowHeight="12.75"/>
  <cols>
    <col min="1" max="1" width="6.421875" style="0" customWidth="1"/>
    <col min="2" max="2" width="25.00390625" style="0" customWidth="1"/>
    <col min="3" max="3" width="37.28125" style="0" customWidth="1"/>
    <col min="4" max="4" width="32.00390625" style="0" customWidth="1"/>
    <col min="5" max="5" width="6.140625" style="0" customWidth="1"/>
    <col min="6" max="6" width="34.57421875" style="0" customWidth="1"/>
    <col min="7" max="7" width="7.140625" style="0" customWidth="1"/>
    <col min="8" max="8" width="11.421875" style="0" customWidth="1"/>
    <col min="9" max="9" width="17.421875" style="0" customWidth="1"/>
  </cols>
  <sheetData>
    <row r="1" spans="1:9" ht="18">
      <c r="A1" s="230" t="s">
        <v>185</v>
      </c>
      <c r="B1" s="230"/>
      <c r="C1" s="230"/>
      <c r="D1" s="230"/>
      <c r="E1" s="230"/>
      <c r="F1" s="230"/>
      <c r="G1" s="230"/>
      <c r="H1" s="230"/>
      <c r="I1" s="230"/>
    </row>
    <row r="2" spans="1:9" ht="15.75">
      <c r="A2" s="82" t="s">
        <v>0</v>
      </c>
      <c r="B2" s="83" t="s">
        <v>186</v>
      </c>
      <c r="C2" s="83" t="s">
        <v>2</v>
      </c>
      <c r="D2" s="83" t="s">
        <v>3</v>
      </c>
      <c r="E2" s="83" t="s">
        <v>4</v>
      </c>
      <c r="F2" s="83" t="s">
        <v>187</v>
      </c>
      <c r="G2" s="83" t="s">
        <v>188</v>
      </c>
      <c r="H2" s="83" t="s">
        <v>189</v>
      </c>
      <c r="I2" s="84" t="s">
        <v>190</v>
      </c>
    </row>
    <row r="3" spans="1:9" ht="12.75">
      <c r="A3" s="85">
        <f>+Vstup!A9</f>
        <v>8</v>
      </c>
      <c r="B3" s="86" t="str">
        <f>+Vstup!B9</f>
        <v>Darja Sýkorová</v>
      </c>
      <c r="C3" s="87" t="str">
        <f>+Vstup!C9</f>
        <v>Zojka</v>
      </c>
      <c r="D3" s="88" t="str">
        <f>+Vstup!D9</f>
        <v>Kříženec</v>
      </c>
      <c r="E3" s="88" t="str">
        <f>+Vstup!E9</f>
        <v>OBZ</v>
      </c>
      <c r="F3" s="89" t="str">
        <f>+Vstup!$I$2</f>
        <v>5. MČR, Kladno</v>
      </c>
      <c r="G3" s="90" t="s">
        <v>191</v>
      </c>
      <c r="H3" s="91">
        <f>+'08'!$D$14</f>
        <v>271</v>
      </c>
      <c r="I3" s="89" t="str">
        <f>+'08'!$G$14</f>
        <v>Výborný</v>
      </c>
    </row>
    <row r="4" spans="1:9" ht="12.75">
      <c r="A4" s="85">
        <f>+Vstup!A5</f>
        <v>4</v>
      </c>
      <c r="B4" s="86" t="str">
        <f>+Vstup!B5</f>
        <v>Marie Vágenknechtová</v>
      </c>
      <c r="C4" s="87" t="str">
        <f>+Vstup!C5</f>
        <v>s.Se Jch. Alaia Black z Kovárny</v>
      </c>
      <c r="D4" s="88" t="str">
        <f>+Vstup!D5</f>
        <v>Belgický ovčák groenendael</v>
      </c>
      <c r="E4" s="88" t="str">
        <f>+Vstup!E5</f>
        <v>OBZ</v>
      </c>
      <c r="F4" s="89" t="str">
        <f>+Vstup!$I$2</f>
        <v>5. MČR, Kladno</v>
      </c>
      <c r="G4" s="90" t="s">
        <v>192</v>
      </c>
      <c r="H4" s="91">
        <f>+'04'!$D$14</f>
        <v>266.5</v>
      </c>
      <c r="I4" s="89" t="str">
        <f>+'04'!$G$14</f>
        <v>Výborný</v>
      </c>
    </row>
    <row r="5" spans="1:9" ht="12.75">
      <c r="A5" s="85">
        <f>+Vstup!A7</f>
        <v>6</v>
      </c>
      <c r="B5" s="86" t="str">
        <f>+Vstup!B7</f>
        <v>Darja Sýkorová</v>
      </c>
      <c r="C5" s="87" t="str">
        <f>+Vstup!C7</f>
        <v>Ajka Ike Mark</v>
      </c>
      <c r="D5" s="88" t="str">
        <f>+Vstup!D7</f>
        <v>Trpasličí pinč</v>
      </c>
      <c r="E5" s="88" t="str">
        <f>+Vstup!E7</f>
        <v>OBZ</v>
      </c>
      <c r="F5" s="89" t="str">
        <f>+Vstup!$I$2</f>
        <v>5. MČR, Kladno</v>
      </c>
      <c r="G5" s="90" t="s">
        <v>193</v>
      </c>
      <c r="H5" s="91">
        <f>+'06'!$D$14</f>
        <v>252</v>
      </c>
      <c r="I5" s="89" t="str">
        <f>+'06'!$G$14</f>
        <v>Výborný</v>
      </c>
    </row>
    <row r="6" spans="1:9" ht="12.75">
      <c r="A6" s="85">
        <f>+Vstup!A4</f>
        <v>3</v>
      </c>
      <c r="B6" s="86" t="str">
        <f>+Vstup!B4</f>
        <v>Petra Štolová</v>
      </c>
      <c r="C6" s="87" t="str">
        <f>+Vstup!C4</f>
        <v>Bárny Gold Luck</v>
      </c>
      <c r="D6" s="88" t="str">
        <f>+Vstup!D4</f>
        <v>Zlatý retrívr</v>
      </c>
      <c r="E6" s="88" t="str">
        <f>+Vstup!E4</f>
        <v>OBZ</v>
      </c>
      <c r="F6" s="89" t="str">
        <f>+Vstup!$I$2</f>
        <v>5. MČR, Kladno</v>
      </c>
      <c r="G6" s="90" t="s">
        <v>194</v>
      </c>
      <c r="H6" s="91">
        <f>+'03'!$D$14</f>
        <v>247</v>
      </c>
      <c r="I6" s="89" t="str">
        <f>+'03'!$G$14</f>
        <v>Výborný</v>
      </c>
    </row>
    <row r="7" spans="1:9" ht="12.75">
      <c r="A7" s="85">
        <f>+Vstup!A3</f>
        <v>2</v>
      </c>
      <c r="B7" s="86" t="str">
        <f>+Vstup!B3</f>
        <v>Lucia Stemmerová</v>
      </c>
      <c r="C7" s="87" t="str">
        <f>+Vstup!C3</f>
        <v>Anima Free to Run</v>
      </c>
      <c r="D7" s="88" t="str">
        <f>+Vstup!D3</f>
        <v>Border collie</v>
      </c>
      <c r="E7" s="88" t="str">
        <f>+Vstup!E3</f>
        <v>OBZ</v>
      </c>
      <c r="F7" s="89" t="str">
        <f>+Vstup!$I$2</f>
        <v>5. MČR, Kladno</v>
      </c>
      <c r="G7" s="90" t="s">
        <v>195</v>
      </c>
      <c r="H7" s="91">
        <f>+'02'!$D$14</f>
        <v>238</v>
      </c>
      <c r="I7" s="89" t="str">
        <f>+'02'!$G$14</f>
        <v>Výborný</v>
      </c>
    </row>
    <row r="8" spans="1:9" ht="12.75">
      <c r="A8" s="85">
        <f>+Vstup!A16</f>
        <v>15</v>
      </c>
      <c r="B8" s="86" t="str">
        <f>+Vstup!B16</f>
        <v>Jana Janků</v>
      </c>
      <c r="C8" s="87" t="str">
        <f>+Vstup!C16</f>
        <v>Borderline Country Justinstyle</v>
      </c>
      <c r="D8" s="88" t="str">
        <f>+Vstup!D16</f>
        <v>Border collie</v>
      </c>
      <c r="E8" s="88" t="str">
        <f>+Vstup!E16</f>
        <v>OBZ</v>
      </c>
      <c r="F8" s="89" t="str">
        <f>+Vstup!$I$2</f>
        <v>5. MČR, Kladno</v>
      </c>
      <c r="G8" s="90" t="s">
        <v>196</v>
      </c>
      <c r="H8" s="91">
        <f>+'15'!$D$14</f>
        <v>232</v>
      </c>
      <c r="I8" s="89" t="str">
        <f>+'15'!$G$14</f>
        <v>Výborný</v>
      </c>
    </row>
    <row r="9" spans="1:9" ht="12.75">
      <c r="A9" s="85">
        <f>+Vstup!A15</f>
        <v>14</v>
      </c>
      <c r="B9" s="86" t="str">
        <f>+Vstup!B15</f>
        <v>David Drozd</v>
      </c>
      <c r="C9" s="87" t="str">
        <f>+Vstup!C15</f>
        <v>Shadow</v>
      </c>
      <c r="D9" s="88" t="str">
        <f>+Vstup!D15</f>
        <v>Australský honácký pes</v>
      </c>
      <c r="E9" s="88" t="str">
        <f>+Vstup!E15</f>
        <v>OBZ</v>
      </c>
      <c r="F9" s="89" t="str">
        <f>+Vstup!$I$2</f>
        <v>5. MČR, Kladno</v>
      </c>
      <c r="G9" s="90" t="s">
        <v>197</v>
      </c>
      <c r="H9" s="91">
        <f>+'14'!$D$14</f>
        <v>231</v>
      </c>
      <c r="I9" s="89" t="str">
        <f>+'14'!$G$14</f>
        <v>Výborný</v>
      </c>
    </row>
    <row r="10" spans="1:9" ht="12.75">
      <c r="A10" s="85">
        <f>+Vstup!A14</f>
        <v>13</v>
      </c>
      <c r="B10" s="86" t="str">
        <f>+Vstup!B14</f>
        <v>Eva Jandorová</v>
      </c>
      <c r="C10" s="87" t="str">
        <f>+Vstup!C14</f>
        <v>Great Go Dajavera</v>
      </c>
      <c r="D10" s="88" t="str">
        <f>+Vstup!D14</f>
        <v>Border collie</v>
      </c>
      <c r="E10" s="88" t="str">
        <f>+Vstup!E14</f>
        <v>OBZ</v>
      </c>
      <c r="F10" s="89" t="str">
        <f>+Vstup!$I$2</f>
        <v>5. MČR, Kladno</v>
      </c>
      <c r="G10" s="92" t="s">
        <v>198</v>
      </c>
      <c r="H10" s="91">
        <f>+'13'!$D$14</f>
        <v>231</v>
      </c>
      <c r="I10" s="89" t="str">
        <f>+'13'!$G$14</f>
        <v>Výborný</v>
      </c>
    </row>
    <row r="11" spans="1:9" ht="12.75">
      <c r="A11" s="85">
        <f>+Vstup!A11</f>
        <v>10</v>
      </c>
      <c r="B11" s="86" t="str">
        <f>+Vstup!B11</f>
        <v>Dominika Radová</v>
      </c>
      <c r="C11" s="87" t="str">
        <f>+Vstup!C11</f>
        <v>Lucka</v>
      </c>
      <c r="D11" s="88" t="str">
        <f>+Vstup!D11</f>
        <v>Labradorský retriever</v>
      </c>
      <c r="E11" s="88" t="str">
        <f>+Vstup!E11</f>
        <v>OBZ</v>
      </c>
      <c r="F11" s="89" t="str">
        <f>+Vstup!$I$2</f>
        <v>5. MČR, Kladno</v>
      </c>
      <c r="G11" s="90" t="s">
        <v>199</v>
      </c>
      <c r="H11" s="91">
        <f>+'10'!$D$14</f>
        <v>211</v>
      </c>
      <c r="I11" s="89" t="str">
        <f>+'10'!$G$14</f>
        <v>Velmi dobrý</v>
      </c>
    </row>
    <row r="12" spans="1:9" ht="12.75">
      <c r="A12" s="85">
        <f>+Vstup!A6</f>
        <v>5</v>
      </c>
      <c r="B12" s="86" t="str">
        <f>+Vstup!B6</f>
        <v>Jana Vlková</v>
      </c>
      <c r="C12" s="87" t="str">
        <f>+Vstup!C6</f>
        <v>Sunny</v>
      </c>
      <c r="D12" s="88" t="str">
        <f>+Vstup!D6</f>
        <v>Pudl trpasličí apricot</v>
      </c>
      <c r="E12" s="88" t="str">
        <f>+Vstup!E6</f>
        <v>OBZ</v>
      </c>
      <c r="F12" s="89" t="str">
        <f>+Vstup!$I$2</f>
        <v>5. MČR, Kladno</v>
      </c>
      <c r="G12" s="90" t="s">
        <v>200</v>
      </c>
      <c r="H12" s="91">
        <f>+'05'!$D$14</f>
        <v>172</v>
      </c>
      <c r="I12" s="89" t="str">
        <f>+'05'!$G$14</f>
        <v>Dobrý</v>
      </c>
    </row>
    <row r="13" spans="1:9" ht="12.75">
      <c r="A13" s="85">
        <f>+Vstup!A8</f>
        <v>7</v>
      </c>
      <c r="B13" s="86" t="str">
        <f>+Vstup!B8</f>
        <v>Petra Kačírková</v>
      </c>
      <c r="C13" s="87" t="str">
        <f>+Vstup!C8</f>
        <v>Bonario z Roztockého Zámku</v>
      </c>
      <c r="D13" s="88" t="str">
        <f>+Vstup!D8</f>
        <v>Krátkosrstá kolie</v>
      </c>
      <c r="E13" s="88" t="str">
        <f>+Vstup!E8</f>
        <v>OBZ</v>
      </c>
      <c r="F13" s="89" t="str">
        <f>+Vstup!$I$2</f>
        <v>5. MČR, Kladno</v>
      </c>
      <c r="G13" s="90" t="s">
        <v>201</v>
      </c>
      <c r="H13" s="91">
        <f>+'07'!$D$14</f>
        <v>163.5</v>
      </c>
      <c r="I13" s="89" t="str">
        <f>+'07'!$G$14</f>
        <v>Dobrý</v>
      </c>
    </row>
    <row r="14" spans="1:9" ht="12.75">
      <c r="A14" s="85">
        <f>+Vstup!A12</f>
        <v>11</v>
      </c>
      <c r="B14" s="86" t="str">
        <f>+Vstup!B12</f>
        <v>Karolína Prejsová</v>
      </c>
      <c r="C14" s="87" t="str">
        <f>+Vstup!C12</f>
        <v>Bumble-bee Ambra Professional</v>
      </c>
      <c r="D14" s="88" t="str">
        <f>+Vstup!D12</f>
        <v>Border collie</v>
      </c>
      <c r="E14" s="88" t="str">
        <f>+Vstup!E12</f>
        <v>OBZ</v>
      </c>
      <c r="F14" s="89" t="str">
        <f>+Vstup!$I$2</f>
        <v>5. MČR, Kladno</v>
      </c>
      <c r="G14" s="90" t="s">
        <v>202</v>
      </c>
      <c r="H14" s="91">
        <f>+'11'!$D$14</f>
        <v>159</v>
      </c>
      <c r="I14" s="89" t="str">
        <f>+'11'!$G$14</f>
        <v>Dobrý</v>
      </c>
    </row>
    <row r="15" spans="1:9" ht="12.75">
      <c r="A15" s="85">
        <f>+Vstup!A13</f>
        <v>12</v>
      </c>
      <c r="B15" s="86" t="str">
        <f>+Vstup!B13</f>
        <v>Kamila Veselá</v>
      </c>
      <c r="C15" s="87" t="str">
        <f>+Vstup!C13</f>
        <v>Teva</v>
      </c>
      <c r="D15" s="88" t="str">
        <f>+Vstup!D13</f>
        <v>Kříženec</v>
      </c>
      <c r="E15" s="88" t="str">
        <f>+Vstup!E13</f>
        <v>OBZ</v>
      </c>
      <c r="F15" s="89" t="str">
        <f>+Vstup!$I$2</f>
        <v>5. MČR, Kladno</v>
      </c>
      <c r="G15" s="90" t="s">
        <v>203</v>
      </c>
      <c r="H15" s="91">
        <f>+'12'!$D$14</f>
        <v>125</v>
      </c>
      <c r="I15" s="89" t="str">
        <f>+'12'!$G$14</f>
        <v>Nehodnocen</v>
      </c>
    </row>
    <row r="16" spans="1:9" ht="12.75">
      <c r="A16" s="85">
        <f>+Vstup!A2</f>
        <v>1</v>
      </c>
      <c r="B16" s="86" t="str">
        <f>+Vstup!B2</f>
        <v>Jana Piskačová</v>
      </c>
      <c r="C16" s="87" t="str">
        <f>+Vstup!C2</f>
        <v>Eliáš Honzíkova cesta</v>
      </c>
      <c r="D16" s="88" t="str">
        <f>+Vstup!D2</f>
        <v>Tibetský španěl</v>
      </c>
      <c r="E16" s="88" t="str">
        <f>+Vstup!E2</f>
        <v>OBZ</v>
      </c>
      <c r="F16" s="89" t="str">
        <f>+Vstup!$I$2</f>
        <v>5. MČR, Kladno</v>
      </c>
      <c r="G16" s="93"/>
      <c r="H16" s="91" t="str">
        <f>+'01'!$D$14</f>
        <v>DISK</v>
      </c>
      <c r="I16" s="89" t="str">
        <f>+'01'!$G$14</f>
        <v>Diskvalifikace</v>
      </c>
    </row>
    <row r="17" spans="1:9" ht="12.75">
      <c r="A17" s="85">
        <f>+Vstup!A10</f>
        <v>9</v>
      </c>
      <c r="B17" s="86" t="str">
        <f>+Vstup!B10</f>
        <v>Petra Sixtová</v>
      </c>
      <c r="C17" s="87" t="str">
        <f>+Vstup!C10</f>
        <v>Hero Ganden Monge</v>
      </c>
      <c r="D17" s="88" t="str">
        <f>+Vstup!D10</f>
        <v>Australský ovčák</v>
      </c>
      <c r="E17" s="88" t="str">
        <f>+Vstup!E10</f>
        <v>OBZ</v>
      </c>
      <c r="F17" s="89" t="str">
        <f>+Vstup!$I$2</f>
        <v>5. MČR, Kladno</v>
      </c>
      <c r="G17" s="93"/>
      <c r="H17" s="91">
        <f>+'09'!$D$14</f>
        <v>0</v>
      </c>
      <c r="I17" s="91" t="s">
        <v>204</v>
      </c>
    </row>
    <row r="18" spans="1:9" ht="12.75">
      <c r="A18" s="85">
        <f>+Vstup!A17</f>
        <v>16</v>
      </c>
      <c r="B18" s="86" t="str">
        <f>+Vstup!B17</f>
        <v>Patricia Scavinová</v>
      </c>
      <c r="C18" s="87" t="str">
        <f>+Vstup!C17</f>
        <v>Destiny Vica Arcondia</v>
      </c>
      <c r="D18" s="88" t="str">
        <f>+Vstup!D17</f>
        <v>Leonberger</v>
      </c>
      <c r="E18" s="88" t="str">
        <f>+Vstup!E17</f>
        <v>OBZ</v>
      </c>
      <c r="F18" s="89" t="str">
        <f>+Vstup!$I$2</f>
        <v>5. MČR, Kladno</v>
      </c>
      <c r="G18" s="93"/>
      <c r="H18" s="91">
        <f>+'16'!$D$14</f>
        <v>0</v>
      </c>
      <c r="I18" s="91" t="s">
        <v>204</v>
      </c>
    </row>
    <row r="19" spans="1:9" ht="12.75">
      <c r="A19" s="231"/>
      <c r="B19" s="231"/>
      <c r="C19" s="231"/>
      <c r="D19" s="231"/>
      <c r="E19" s="231"/>
      <c r="F19" s="231"/>
      <c r="G19" s="231"/>
      <c r="H19" s="231"/>
      <c r="I19" s="231"/>
    </row>
    <row r="20" spans="1:9" ht="12.75">
      <c r="A20" s="94">
        <f>+Vstup!A20</f>
        <v>19</v>
      </c>
      <c r="B20" s="95" t="str">
        <f>+Vstup!B20</f>
        <v>Lucie Gabrielová</v>
      </c>
      <c r="C20" s="96" t="str">
        <f>+Vstup!C20</f>
        <v>Trust your heart Conalls Joy</v>
      </c>
      <c r="D20" s="97" t="str">
        <f>+Vstup!D20</f>
        <v>Border Collie</v>
      </c>
      <c r="E20" s="97" t="str">
        <f>+Vstup!E20</f>
        <v>OB2</v>
      </c>
      <c r="F20" s="98" t="str">
        <f>+Vstup!$I$2</f>
        <v>5. MČR, Kladno</v>
      </c>
      <c r="G20" s="99" t="s">
        <v>191</v>
      </c>
      <c r="H20" s="100">
        <f>+'19'!$D$14</f>
        <v>282</v>
      </c>
      <c r="I20" s="98" t="str">
        <f>+'19'!$G$14</f>
        <v>Výborný</v>
      </c>
    </row>
    <row r="21" spans="1:9" ht="12.75">
      <c r="A21" s="94">
        <f>+Vstup!A24</f>
        <v>23</v>
      </c>
      <c r="B21" s="95" t="str">
        <f>+Vstup!B24</f>
        <v>Jitka Peierová</v>
      </c>
      <c r="C21" s="96" t="str">
        <f>+Vstup!C24</f>
        <v>Dancer von der Herbordsburg</v>
      </c>
      <c r="D21" s="97" t="str">
        <f>+Vstup!D24</f>
        <v>Pudl</v>
      </c>
      <c r="E21" s="97" t="str">
        <f>+Vstup!E24</f>
        <v>OB2</v>
      </c>
      <c r="F21" s="98" t="str">
        <f>+Vstup!$I$2</f>
        <v>5. MČR, Kladno</v>
      </c>
      <c r="G21" s="99" t="s">
        <v>192</v>
      </c>
      <c r="H21" s="100">
        <f>+'23'!$D$14</f>
        <v>260</v>
      </c>
      <c r="I21" s="98" t="str">
        <f>+'23'!$G$14</f>
        <v>Výborný</v>
      </c>
    </row>
    <row r="22" spans="1:9" ht="12.75">
      <c r="A22" s="94">
        <f>+Vstup!A23</f>
        <v>22</v>
      </c>
      <c r="B22" s="95" t="str">
        <f>+Vstup!B23</f>
        <v>Jiří Kudrlička</v>
      </c>
      <c r="C22" s="96" t="str">
        <f>+Vstup!C23</f>
        <v>Iris od Dvou lvů</v>
      </c>
      <c r="D22" s="97" t="str">
        <f>+Vstup!D23</f>
        <v>Dobrman</v>
      </c>
      <c r="E22" s="97" t="str">
        <f>+Vstup!E23</f>
        <v>OB2</v>
      </c>
      <c r="F22" s="98" t="str">
        <f>+Vstup!$I$2</f>
        <v>5. MČR, Kladno</v>
      </c>
      <c r="G22" s="99" t="s">
        <v>193</v>
      </c>
      <c r="H22" s="100">
        <f>+'22'!$D$14</f>
        <v>251</v>
      </c>
      <c r="I22" s="98" t="str">
        <f>+'22'!$G$14</f>
        <v>Velmi dobrý</v>
      </c>
    </row>
    <row r="23" spans="1:9" ht="12.75">
      <c r="A23" s="94">
        <f>+Vstup!A22</f>
        <v>21</v>
      </c>
      <c r="B23" s="95" t="str">
        <f>+Vstup!B22</f>
        <v>Michaela Otáhalová</v>
      </c>
      <c r="C23" s="96" t="str">
        <f>+Vstup!C22</f>
        <v>Enrique de Fuentes Wapini von Folge</v>
      </c>
      <c r="D23" s="97" t="str">
        <f>+Vstup!D22</f>
        <v>Holandský ovčák</v>
      </c>
      <c r="E23" s="97" t="str">
        <f>+Vstup!E22</f>
        <v>OB2</v>
      </c>
      <c r="F23" s="98" t="str">
        <f>+Vstup!$I$2</f>
        <v>5. MČR, Kladno</v>
      </c>
      <c r="G23" s="99" t="s">
        <v>194</v>
      </c>
      <c r="H23" s="100">
        <f>+'21'!$D$14</f>
        <v>239</v>
      </c>
      <c r="I23" s="98" t="str">
        <f>+'21'!$G$14</f>
        <v>Velmi dobrý</v>
      </c>
    </row>
    <row r="24" spans="1:9" ht="12.75">
      <c r="A24" s="94">
        <f>+Vstup!A19</f>
        <v>18</v>
      </c>
      <c r="B24" s="95" t="str">
        <f>+Vstup!B19</f>
        <v>Zuzana Stádníková</v>
      </c>
      <c r="C24" s="96" t="str">
        <f>+Vstup!C19</f>
        <v>Danae do Kapsy (Cassie)</v>
      </c>
      <c r="D24" s="97" t="str">
        <f>+Vstup!D19</f>
        <v>Kavalír king Charles španěl</v>
      </c>
      <c r="E24" s="97" t="str">
        <f>+Vstup!E19</f>
        <v>OB2</v>
      </c>
      <c r="F24" s="98" t="str">
        <f>+Vstup!$I$2</f>
        <v>5. MČR, Kladno</v>
      </c>
      <c r="G24" s="99" t="s">
        <v>195</v>
      </c>
      <c r="H24" s="100">
        <f>+'18'!$D$14</f>
        <v>238.5</v>
      </c>
      <c r="I24" s="98" t="str">
        <f>+'18'!$G$14</f>
        <v>Velmi dobrý</v>
      </c>
    </row>
    <row r="25" spans="1:9" ht="12.75">
      <c r="A25" s="94">
        <f>+Vstup!A25</f>
        <v>24</v>
      </c>
      <c r="B25" s="95" t="str">
        <f>+Vstup!B25</f>
        <v>Blanka Čápová</v>
      </c>
      <c r="C25" s="96" t="str">
        <f>+Vstup!C25</f>
        <v>Arabela Windy Luck</v>
      </c>
      <c r="D25" s="97" t="str">
        <f>+Vstup!D25</f>
        <v>Border Collie</v>
      </c>
      <c r="E25" s="97" t="str">
        <f>+Vstup!E25</f>
        <v>OB2</v>
      </c>
      <c r="F25" s="98" t="str">
        <f>+Vstup!$I$2</f>
        <v>5. MČR, Kladno</v>
      </c>
      <c r="G25" s="99" t="s">
        <v>196</v>
      </c>
      <c r="H25" s="100">
        <f>+'24'!$D$14</f>
        <v>230</v>
      </c>
      <c r="I25" s="98" t="str">
        <f>+'24'!$G$14</f>
        <v>Velmi dobrý</v>
      </c>
    </row>
    <row r="26" spans="1:9" ht="12.75">
      <c r="A26" s="94">
        <f>+Vstup!A21</f>
        <v>20</v>
      </c>
      <c r="B26" s="95" t="str">
        <f>+Vstup!B21</f>
        <v>Dana Tóthová</v>
      </c>
      <c r="C26" s="96" t="str">
        <f>+Vstup!C21</f>
        <v>Wesy Ja-He</v>
      </c>
      <c r="D26" s="97" t="str">
        <f>+Vstup!D21</f>
        <v>Německý ovčák</v>
      </c>
      <c r="E26" s="97" t="str">
        <f>+Vstup!E21</f>
        <v>OB2</v>
      </c>
      <c r="F26" s="98" t="str">
        <f>+Vstup!$I$2</f>
        <v>5. MČR, Kladno</v>
      </c>
      <c r="G26" s="99" t="s">
        <v>197</v>
      </c>
      <c r="H26" s="100">
        <f>+'20'!$D$14</f>
        <v>200</v>
      </c>
      <c r="I26" s="98" t="str">
        <f>+'20'!$G$14</f>
        <v>Dobrý</v>
      </c>
    </row>
    <row r="27" spans="1:9" ht="12.75">
      <c r="A27" s="94">
        <f>+Vstup!A18</f>
        <v>17</v>
      </c>
      <c r="B27" s="95" t="str">
        <f>+Vstup!B18</f>
        <v>Eva Jindrová</v>
      </c>
      <c r="C27" s="96" t="str">
        <f>+Vstup!C18</f>
        <v>Banji Star z Ranče Montara</v>
      </c>
      <c r="D27" s="97" t="str">
        <f>+Vstup!D18</f>
        <v>Bílý švýcarský ovčák</v>
      </c>
      <c r="E27" s="97" t="str">
        <f>+Vstup!E18</f>
        <v>OB2</v>
      </c>
      <c r="F27" s="98" t="str">
        <f>+Vstup!$I$2</f>
        <v>5. MČR, Kladno</v>
      </c>
      <c r="G27" s="99" t="s">
        <v>198</v>
      </c>
      <c r="H27" s="100">
        <f>+'17'!$D$14</f>
        <v>168</v>
      </c>
      <c r="I27" s="98" t="str">
        <f>+'17'!$G$14</f>
        <v>Nehodnocen</v>
      </c>
    </row>
    <row r="28" spans="1:9" ht="12.75">
      <c r="A28" s="231"/>
      <c r="B28" s="231"/>
      <c r="C28" s="231"/>
      <c r="D28" s="231"/>
      <c r="E28" s="231"/>
      <c r="F28" s="231"/>
      <c r="G28" s="231"/>
      <c r="H28" s="231"/>
      <c r="I28" s="231"/>
    </row>
    <row r="29" spans="1:9" ht="12.75">
      <c r="A29" s="101">
        <f>+Vstup!A34</f>
        <v>33</v>
      </c>
      <c r="B29" s="102" t="str">
        <f>+Vstup!B34</f>
        <v>Kristýna Vojkovská</v>
      </c>
      <c r="C29" s="103" t="str">
        <f>+Vstup!C34</f>
        <v>Never Never Land Va Va Voom</v>
      </c>
      <c r="D29" s="104" t="str">
        <f>+Vstup!D34</f>
        <v>Border collie</v>
      </c>
      <c r="E29" s="104" t="str">
        <f>+Vstup!E34</f>
        <v>OB3</v>
      </c>
      <c r="F29" s="105" t="str">
        <f>+Vstup!$I$2</f>
        <v>5. MČR, Kladno</v>
      </c>
      <c r="G29" s="106" t="s">
        <v>191</v>
      </c>
      <c r="H29" s="107">
        <f>+'33'!$D$14</f>
        <v>274.5</v>
      </c>
      <c r="I29" s="105" t="str">
        <f>+'33'!$G$14</f>
        <v>Výborný</v>
      </c>
    </row>
    <row r="30" spans="1:9" ht="12.75">
      <c r="A30" s="101">
        <f>+Vstup!A26</f>
        <v>25</v>
      </c>
      <c r="B30" s="102" t="str">
        <f>+Vstup!B26</f>
        <v>Ladislava Richterová</v>
      </c>
      <c r="C30" s="103" t="str">
        <f>+Vstup!C26</f>
        <v>Cat Ballow Hardy Horde</v>
      </c>
      <c r="D30" s="104" t="str">
        <f>+Vstup!D26</f>
        <v>Border collie</v>
      </c>
      <c r="E30" s="104" t="str">
        <f>+Vstup!E26</f>
        <v>OB3</v>
      </c>
      <c r="F30" s="105" t="str">
        <f>+Vstup!$I$2</f>
        <v>5. MČR, Kladno</v>
      </c>
      <c r="G30" s="106" t="s">
        <v>192</v>
      </c>
      <c r="H30" s="107">
        <f>+'25'!$D$14</f>
        <v>264</v>
      </c>
      <c r="I30" s="105" t="str">
        <f>+'25'!$G$14</f>
        <v>Výborný</v>
      </c>
    </row>
    <row r="31" spans="1:9" ht="12.75">
      <c r="A31" s="101">
        <f>+Vstup!A36</f>
        <v>35</v>
      </c>
      <c r="B31" s="102" t="str">
        <f>+Vstup!B36</f>
        <v>Dana Valešová</v>
      </c>
      <c r="C31" s="103" t="str">
        <f>+Vstup!C36</f>
        <v>Andromeda Sub Tilia</v>
      </c>
      <c r="D31" s="104" t="str">
        <f>+Vstup!D36</f>
        <v>Border collie</v>
      </c>
      <c r="E31" s="104" t="str">
        <f>+Vstup!E36</f>
        <v>OB3</v>
      </c>
      <c r="F31" s="105" t="str">
        <f>+Vstup!$I$2</f>
        <v>5. MČR, Kladno</v>
      </c>
      <c r="G31" s="106" t="s">
        <v>193</v>
      </c>
      <c r="H31" s="107">
        <f>+'35'!$D$14</f>
        <v>255.5</v>
      </c>
      <c r="I31" s="105" t="str">
        <f>+'35'!$G$14</f>
        <v>Velmi dobrý</v>
      </c>
    </row>
    <row r="32" spans="1:9" ht="12.75">
      <c r="A32" s="101">
        <f>+Vstup!A32</f>
        <v>31</v>
      </c>
      <c r="B32" s="102" t="str">
        <f>+Vstup!B32</f>
        <v>Jitka Procházková</v>
      </c>
      <c r="C32" s="103" t="str">
        <f>+Vstup!C32</f>
        <v>Angelic Face Running Free</v>
      </c>
      <c r="D32" s="104" t="str">
        <f>+Vstup!D32</f>
        <v>Border collie</v>
      </c>
      <c r="E32" s="104" t="str">
        <f>+Vstup!E32</f>
        <v>OB3</v>
      </c>
      <c r="F32" s="105" t="str">
        <f>+Vstup!$I$2</f>
        <v>5. MČR, Kladno</v>
      </c>
      <c r="G32" s="106" t="s">
        <v>194</v>
      </c>
      <c r="H32" s="107">
        <f>+'31'!$D$14</f>
        <v>253.5</v>
      </c>
      <c r="I32" s="105" t="str">
        <f>+'31'!$G$14</f>
        <v>Velmi dobrý</v>
      </c>
    </row>
    <row r="33" spans="1:9" ht="12.75">
      <c r="A33" s="101">
        <f>+Vstup!A29</f>
        <v>28</v>
      </c>
      <c r="B33" s="102" t="str">
        <f>+Vstup!B29</f>
        <v>Jana Gibová</v>
      </c>
      <c r="C33" s="103" t="str">
        <f>+Vstup!C29</f>
        <v>Calypso Carl Hardy Horde</v>
      </c>
      <c r="D33" s="104" t="str">
        <f>+Vstup!D29</f>
        <v>Border collie</v>
      </c>
      <c r="E33" s="104" t="str">
        <f>+Vstup!E29</f>
        <v>OB3</v>
      </c>
      <c r="F33" s="105" t="str">
        <f>+Vstup!$I$2</f>
        <v>5. MČR, Kladno</v>
      </c>
      <c r="G33" s="106" t="s">
        <v>195</v>
      </c>
      <c r="H33" s="107">
        <f>+'28'!$D$14</f>
        <v>243.5</v>
      </c>
      <c r="I33" s="105" t="str">
        <f>+'28'!$G$14</f>
        <v>Velmi dobrý</v>
      </c>
    </row>
    <row r="34" spans="1:9" ht="12.75">
      <c r="A34" s="101">
        <f>+Vstup!A33</f>
        <v>32</v>
      </c>
      <c r="B34" s="102" t="str">
        <f>+Vstup!B33</f>
        <v>Eva Koubková</v>
      </c>
      <c r="C34" s="103" t="str">
        <f>+Vstup!C33</f>
        <v>Liz Bohemia Alké</v>
      </c>
      <c r="D34" s="104" t="str">
        <f>+Vstup!D33</f>
        <v>Border collie</v>
      </c>
      <c r="E34" s="104" t="str">
        <f>+Vstup!E33</f>
        <v>OB3</v>
      </c>
      <c r="F34" s="105" t="str">
        <f>+Vstup!$I$2</f>
        <v>5. MČR, Kladno</v>
      </c>
      <c r="G34" s="106" t="s">
        <v>196</v>
      </c>
      <c r="H34" s="107">
        <f>+'32'!$D$14</f>
        <v>236.5</v>
      </c>
      <c r="I34" s="105" t="str">
        <f>+'32'!$G$14</f>
        <v>Velmi dobrý</v>
      </c>
    </row>
    <row r="35" spans="1:9" ht="12.75">
      <c r="A35" s="101">
        <f>+Vstup!A28</f>
        <v>27</v>
      </c>
      <c r="B35" s="102" t="str">
        <f>+Vstup!B28</f>
        <v>Zuzana Rozová</v>
      </c>
      <c r="C35" s="103" t="str">
        <f>+Vstup!C28</f>
        <v>Queen Daggi z Roznetu</v>
      </c>
      <c r="D35" s="104" t="str">
        <f>+Vstup!D28</f>
        <v>Malý knírač</v>
      </c>
      <c r="E35" s="104" t="str">
        <f>+Vstup!E28</f>
        <v>OB3</v>
      </c>
      <c r="F35" s="105" t="str">
        <f>+Vstup!$I$2</f>
        <v>5. MČR, Kladno</v>
      </c>
      <c r="G35" s="106" t="s">
        <v>197</v>
      </c>
      <c r="H35" s="107">
        <f>+'27'!$D$14</f>
        <v>228</v>
      </c>
      <c r="I35" s="105" t="str">
        <f>+'27'!$G$14</f>
        <v>Velmi dobrý</v>
      </c>
    </row>
    <row r="36" spans="1:9" ht="12.75">
      <c r="A36" s="101">
        <f>+Vstup!A30</f>
        <v>29</v>
      </c>
      <c r="B36" s="102" t="str">
        <f>+Vstup!B30</f>
        <v>Lucie Prause</v>
      </c>
      <c r="C36" s="103" t="str">
        <f>+Vstup!C30</f>
        <v>Vendulka</v>
      </c>
      <c r="D36" s="104" t="str">
        <f>+Vstup!D30</f>
        <v>Kříženec</v>
      </c>
      <c r="E36" s="104" t="str">
        <f>+Vstup!E30</f>
        <v>OB3</v>
      </c>
      <c r="F36" s="105" t="str">
        <f>+Vstup!$I$2</f>
        <v>5. MČR, Kladno</v>
      </c>
      <c r="G36" s="106" t="s">
        <v>198</v>
      </c>
      <c r="H36" s="107">
        <f>+'29'!$D$14</f>
        <v>216.5</v>
      </c>
      <c r="I36" s="105" t="str">
        <f>+'29'!$G$14</f>
        <v>Dobrý</v>
      </c>
    </row>
    <row r="37" spans="1:9" ht="12.75">
      <c r="A37" s="101">
        <f>+Vstup!A27</f>
        <v>26</v>
      </c>
      <c r="B37" s="102" t="str">
        <f>+Vstup!B27</f>
        <v>Vilemína Kracíková</v>
      </c>
      <c r="C37" s="103" t="str">
        <f>+Vstup!C27</f>
        <v>Dargo Novterpod</v>
      </c>
      <c r="D37" s="104" t="str">
        <f>+Vstup!D27</f>
        <v>Belgický ovčák malinois</v>
      </c>
      <c r="E37" s="104" t="str">
        <f>+Vstup!E27</f>
        <v>OB3</v>
      </c>
      <c r="F37" s="105" t="str">
        <f>+Vstup!$I$2</f>
        <v>5. MČR, Kladno</v>
      </c>
      <c r="G37" s="106" t="s">
        <v>199</v>
      </c>
      <c r="H37" s="107">
        <f>+'26'!$D$14</f>
        <v>208</v>
      </c>
      <c r="I37" s="105" t="str">
        <f>+'26'!$G$14</f>
        <v>Dobrý</v>
      </c>
    </row>
    <row r="38" spans="1:9" ht="12.75">
      <c r="A38" s="101">
        <f>+Vstup!A31</f>
        <v>30</v>
      </c>
      <c r="B38" s="102" t="str">
        <f>+Vstup!B31</f>
        <v>Marek Pavlů</v>
      </c>
      <c r="C38" s="103" t="str">
        <f>+Vstup!C31</f>
        <v>All My Life Kiaora</v>
      </c>
      <c r="D38" s="104" t="str">
        <f>+Vstup!D31</f>
        <v>Bearded collie</v>
      </c>
      <c r="E38" s="104" t="str">
        <f>+Vstup!E31</f>
        <v>OB3</v>
      </c>
      <c r="F38" s="105" t="str">
        <f>+Vstup!$I$2</f>
        <v>5. MČR, Kladno</v>
      </c>
      <c r="G38" s="106" t="s">
        <v>200</v>
      </c>
      <c r="H38" s="107">
        <f>+'30'!$D$14</f>
        <v>195</v>
      </c>
      <c r="I38" s="105" t="str">
        <f>+'30'!$G$14</f>
        <v>Dobrý</v>
      </c>
    </row>
    <row r="39" spans="1:9" ht="12.75">
      <c r="A39" s="101">
        <f>+Vstup!A35</f>
        <v>34</v>
      </c>
      <c r="B39" s="102" t="str">
        <f>+Vstup!B35</f>
        <v>Radek Škultéty</v>
      </c>
      <c r="C39" s="103" t="str">
        <f>+Vstup!C35</f>
        <v>Blackie</v>
      </c>
      <c r="D39" s="104" t="str">
        <f>+Vstup!D35</f>
        <v>Border collie</v>
      </c>
      <c r="E39" s="104" t="str">
        <f>+Vstup!E35</f>
        <v>OB3</v>
      </c>
      <c r="F39" s="105" t="str">
        <f>+Vstup!$I$2</f>
        <v>5. MČR, Kladno</v>
      </c>
      <c r="G39" s="106" t="s">
        <v>201</v>
      </c>
      <c r="H39" s="107">
        <f>+'34'!$D$14</f>
        <v>184.5</v>
      </c>
      <c r="I39" s="105" t="str">
        <f>+'34'!$G$14</f>
        <v>Nehodnocen</v>
      </c>
    </row>
    <row r="40" spans="1:9" ht="12.75">
      <c r="A40" s="231"/>
      <c r="B40" s="231"/>
      <c r="C40" s="231"/>
      <c r="D40" s="231"/>
      <c r="E40" s="231"/>
      <c r="F40" s="231"/>
      <c r="G40" s="231"/>
      <c r="H40" s="231"/>
      <c r="I40" s="231"/>
    </row>
    <row r="41" spans="1:9" ht="12.75">
      <c r="A41" s="108">
        <f>+Vstup!A46</f>
        <v>45</v>
      </c>
      <c r="B41" s="109" t="str">
        <f>+Vstup!B46</f>
        <v>Ladislava Richterová</v>
      </c>
      <c r="C41" s="110" t="str">
        <f>+Vstup!C46</f>
        <v>Belle Viktoria Hola-Hopa</v>
      </c>
      <c r="D41" s="111" t="str">
        <f>+Vstup!D46</f>
        <v>Border collie</v>
      </c>
      <c r="E41" s="111" t="str">
        <f>+Vstup!E46</f>
        <v>OB1</v>
      </c>
      <c r="F41" s="112" t="str">
        <f>+Vstup!$I$2</f>
        <v>5. MČR, Kladno</v>
      </c>
      <c r="G41" s="113" t="s">
        <v>191</v>
      </c>
      <c r="H41" s="114">
        <f>+'45'!$D$14</f>
        <v>238.5</v>
      </c>
      <c r="I41" s="112" t="str">
        <f>+'45'!$G$14</f>
        <v>Výborný</v>
      </c>
    </row>
    <row r="42" spans="1:9" ht="12.75">
      <c r="A42" s="108">
        <f>+Vstup!A41</f>
        <v>40</v>
      </c>
      <c r="B42" s="109" t="str">
        <f>+Vstup!B41</f>
        <v>Kateřina Černochová</v>
      </c>
      <c r="C42" s="110" t="str">
        <f>+Vstup!C41</f>
        <v>Sunny Blue Foxy Fox</v>
      </c>
      <c r="D42" s="111" t="str">
        <f>+Vstup!D41</f>
        <v>Border collie</v>
      </c>
      <c r="E42" s="111" t="str">
        <f>+Vstup!E41</f>
        <v>OB1</v>
      </c>
      <c r="F42" s="112" t="str">
        <f>+Vstup!$I$2</f>
        <v>5. MČR, Kladno</v>
      </c>
      <c r="G42" s="113" t="s">
        <v>192</v>
      </c>
      <c r="H42" s="114">
        <f>+'40'!$D$14</f>
        <v>228.5</v>
      </c>
      <c r="I42" s="112" t="str">
        <f>+'40'!$G$14</f>
        <v>Výborný</v>
      </c>
    </row>
    <row r="43" spans="1:9" ht="12.75">
      <c r="A43" s="108">
        <f>+Vstup!A45</f>
        <v>44</v>
      </c>
      <c r="B43" s="109" t="str">
        <f>+Vstup!B45</f>
        <v>Alena Králová</v>
      </c>
      <c r="C43" s="110" t="str">
        <f>+Vstup!C45</f>
        <v>Attila Hun od Zlatonosné říčky</v>
      </c>
      <c r="D43" s="111" t="str">
        <f>+Vstup!D45</f>
        <v>Border collie</v>
      </c>
      <c r="E43" s="111" t="str">
        <f>+Vstup!E45</f>
        <v>OB1</v>
      </c>
      <c r="F43" s="112" t="str">
        <f>+Vstup!$I$2</f>
        <v>5. MČR, Kladno</v>
      </c>
      <c r="G43" s="113" t="s">
        <v>193</v>
      </c>
      <c r="H43" s="114">
        <f>+'44'!$D$14</f>
        <v>219</v>
      </c>
      <c r="I43" s="112" t="str">
        <f>+'44'!$G$14</f>
        <v>Velmi dobrý</v>
      </c>
    </row>
    <row r="44" spans="1:9" ht="12.75">
      <c r="A44" s="108">
        <f>+Vstup!A51</f>
        <v>50</v>
      </c>
      <c r="B44" s="109" t="str">
        <f>+Vstup!B51</f>
        <v>Zuzana Rozová</v>
      </c>
      <c r="C44" s="110" t="str">
        <f>+Vstup!C51</f>
        <v>Rebel Amis z Roznetu</v>
      </c>
      <c r="D44" s="111" t="str">
        <f>+Vstup!D51</f>
        <v>Malý knírač</v>
      </c>
      <c r="E44" s="111" t="str">
        <f>+Vstup!E51</f>
        <v>OB1</v>
      </c>
      <c r="F44" s="112" t="str">
        <f>+Vstup!$I$2</f>
        <v>5. MČR, Kladno</v>
      </c>
      <c r="G44" s="113" t="s">
        <v>194</v>
      </c>
      <c r="H44" s="112">
        <f>+'50'!$D$14</f>
        <v>193.5</v>
      </c>
      <c r="I44" s="112" t="str">
        <f>+'50'!$G$14</f>
        <v>Dobrý</v>
      </c>
    </row>
    <row r="45" spans="1:9" ht="12.75">
      <c r="A45" s="108">
        <f>+Vstup!A50</f>
        <v>49</v>
      </c>
      <c r="B45" s="109" t="str">
        <f>+Vstup!B50</f>
        <v>Lucie Lánská</v>
      </c>
      <c r="C45" s="110" t="str">
        <f>+Vstup!C50</f>
        <v>Eliška z Velfíku</v>
      </c>
      <c r="D45" s="111" t="str">
        <f>+Vstup!D50</f>
        <v>Parson russell terrier</v>
      </c>
      <c r="E45" s="111" t="str">
        <f>+Vstup!E50</f>
        <v>OB1</v>
      </c>
      <c r="F45" s="112" t="str">
        <f>+Vstup!$I$2</f>
        <v>5. MČR, Kladno</v>
      </c>
      <c r="G45" s="113" t="s">
        <v>195</v>
      </c>
      <c r="H45" s="114">
        <f>+'49'!$D$14</f>
        <v>189.5</v>
      </c>
      <c r="I45" s="112" t="str">
        <f>+'49'!$G$14</f>
        <v>Dobrý</v>
      </c>
    </row>
    <row r="46" spans="1:9" ht="12.75">
      <c r="A46" s="108">
        <f>+Vstup!A38</f>
        <v>37</v>
      </c>
      <c r="B46" s="109" t="str">
        <f>+Vstup!B38</f>
        <v>Karolína Prejsová</v>
      </c>
      <c r="C46" s="110" t="str">
        <f>+Vstup!C38</f>
        <v>Diego Tender Flash</v>
      </c>
      <c r="D46" s="111" t="str">
        <f>+Vstup!D38</f>
        <v>Border collie</v>
      </c>
      <c r="E46" s="111" t="str">
        <f>+Vstup!E38</f>
        <v>OB1</v>
      </c>
      <c r="F46" s="112" t="str">
        <f>+Vstup!$I$2</f>
        <v>5. MČR, Kladno</v>
      </c>
      <c r="G46" s="113" t="s">
        <v>196</v>
      </c>
      <c r="H46" s="114">
        <f>+'37'!$D$14</f>
        <v>187</v>
      </c>
      <c r="I46" s="112" t="str">
        <f>+'37'!$G$14</f>
        <v>Dobrý</v>
      </c>
    </row>
    <row r="47" spans="1:9" ht="12.75">
      <c r="A47" s="108">
        <f>+Vstup!A49</f>
        <v>48</v>
      </c>
      <c r="B47" s="109" t="str">
        <f>+Vstup!B49</f>
        <v>Jitka Ragánová</v>
      </c>
      <c r="C47" s="110" t="str">
        <f>+Vstup!C49</f>
        <v>Cullen Black z JBonda</v>
      </c>
      <c r="D47" s="111" t="str">
        <f>+Vstup!D49</f>
        <v>Belgický ovčák Groenendael</v>
      </c>
      <c r="E47" s="111" t="str">
        <f>+Vstup!E49</f>
        <v>OB1</v>
      </c>
      <c r="F47" s="112" t="str">
        <f>+Vstup!$I$2</f>
        <v>5. MČR, Kladno</v>
      </c>
      <c r="G47" s="113" t="s">
        <v>197</v>
      </c>
      <c r="H47" s="114">
        <f>+'48'!$D$14</f>
        <v>171.5</v>
      </c>
      <c r="I47" s="112" t="str">
        <f>+'48'!$G$14</f>
        <v>Dobrý</v>
      </c>
    </row>
    <row r="48" spans="1:9" ht="12.75">
      <c r="A48" s="108">
        <f>+Vstup!A40</f>
        <v>39</v>
      </c>
      <c r="B48" s="109" t="str">
        <f>+Vstup!B40</f>
        <v>Martin Poslušný</v>
      </c>
      <c r="C48" s="110" t="str">
        <f>+Vstup!C40</f>
        <v>Aran z Míkovského háje</v>
      </c>
      <c r="D48" s="111" t="str">
        <f>+Vstup!D40</f>
        <v>Labradorský retriever</v>
      </c>
      <c r="E48" s="111" t="str">
        <f>+Vstup!E40</f>
        <v>OB1</v>
      </c>
      <c r="F48" s="112" t="str">
        <f>+Vstup!$I$2</f>
        <v>5. MČR, Kladno</v>
      </c>
      <c r="G48" s="113" t="s">
        <v>198</v>
      </c>
      <c r="H48" s="114">
        <f>+'39'!$D$14</f>
        <v>168</v>
      </c>
      <c r="I48" s="112" t="str">
        <f>+'39'!$G$14</f>
        <v>Dobrý</v>
      </c>
    </row>
    <row r="49" spans="1:9" ht="12.75">
      <c r="A49" s="108">
        <f>+Vstup!A37</f>
        <v>36</v>
      </c>
      <c r="B49" s="109" t="str">
        <f>+Vstup!B37</f>
        <v>Eva Jindrová</v>
      </c>
      <c r="C49" s="110" t="str">
        <f>+Vstup!C37</f>
        <v>Branwen Grian od Knapovského potoka</v>
      </c>
      <c r="D49" s="111" t="str">
        <f>+Vstup!D37</f>
        <v>Bílý švýcarský ovčák</v>
      </c>
      <c r="E49" s="111" t="str">
        <f>+Vstup!E37</f>
        <v>OB1</v>
      </c>
      <c r="F49" s="112" t="str">
        <f>+Vstup!$I$2</f>
        <v>5. MČR, Kladno</v>
      </c>
      <c r="G49" s="113" t="s">
        <v>199</v>
      </c>
      <c r="H49" s="114">
        <f>+'36'!$D$14</f>
        <v>159.5</v>
      </c>
      <c r="I49" s="112" t="str">
        <f>+'36'!$G$14</f>
        <v>Dobrý</v>
      </c>
    </row>
    <row r="50" spans="1:9" ht="12.75">
      <c r="A50" s="108">
        <f>+Vstup!A42</f>
        <v>41</v>
      </c>
      <c r="B50" s="109" t="str">
        <f>+Vstup!B42</f>
        <v>Júlia Bukovinská</v>
      </c>
      <c r="C50" s="110" t="str">
        <f>+Vstup!C42</f>
        <v>Amálka</v>
      </c>
      <c r="D50" s="111" t="str">
        <f>+Vstup!D42</f>
        <v>Kříženec</v>
      </c>
      <c r="E50" s="111" t="str">
        <f>+Vstup!E42</f>
        <v>OB1</v>
      </c>
      <c r="F50" s="112" t="str">
        <f>+Vstup!$I$2</f>
        <v>5. MČR, Kladno</v>
      </c>
      <c r="G50" s="113" t="s">
        <v>200</v>
      </c>
      <c r="H50" s="114">
        <f>+'41'!$D$14</f>
        <v>155.5</v>
      </c>
      <c r="I50" s="112" t="str">
        <f>+'41'!$G$14</f>
        <v>Dobrý</v>
      </c>
    </row>
    <row r="51" spans="1:9" ht="12.75">
      <c r="A51" s="108">
        <f>+Vstup!A44</f>
        <v>43</v>
      </c>
      <c r="B51" s="109" t="str">
        <f>+Vstup!B44</f>
        <v>Kateřina Konopáčková</v>
      </c>
      <c r="C51" s="110" t="str">
        <f>+Vstup!C44</f>
        <v>Gumi z Kuřimského háje</v>
      </c>
      <c r="D51" s="111" t="str">
        <f>+Vstup!D44</f>
        <v>Německý ovčák</v>
      </c>
      <c r="E51" s="111" t="str">
        <f>+Vstup!E44</f>
        <v>OB1</v>
      </c>
      <c r="F51" s="112" t="str">
        <f>+Vstup!$I$2</f>
        <v>5. MČR, Kladno</v>
      </c>
      <c r="G51" s="113" t="s">
        <v>201</v>
      </c>
      <c r="H51" s="114">
        <f>+'43'!$D$14</f>
        <v>143.5</v>
      </c>
      <c r="I51" s="112" t="str">
        <f>+'43'!$G$14</f>
        <v>Dobrý</v>
      </c>
    </row>
    <row r="52" spans="1:9" ht="12.75">
      <c r="A52" s="108">
        <f>+Vstup!A39</f>
        <v>38</v>
      </c>
      <c r="B52" s="109" t="str">
        <f>+Vstup!B39</f>
        <v>Eliška Coufalová</v>
      </c>
      <c r="C52" s="110" t="str">
        <f>+Vstup!C39</f>
        <v>Fitini Faru Walk Heart</v>
      </c>
      <c r="D52" s="111" t="str">
        <f>+Vstup!D39</f>
        <v>Staffordšírský bullteriér</v>
      </c>
      <c r="E52" s="111" t="str">
        <f>+Vstup!E39</f>
        <v>OB1</v>
      </c>
      <c r="F52" s="112" t="str">
        <f>+Vstup!$I$2</f>
        <v>5. MČR, Kladno</v>
      </c>
      <c r="G52" s="113" t="s">
        <v>202</v>
      </c>
      <c r="H52" s="114">
        <f>+'38'!$D$14</f>
        <v>137.5</v>
      </c>
      <c r="I52" s="112" t="str">
        <f>+'38'!$G$14</f>
        <v>Nehodnocen</v>
      </c>
    </row>
    <row r="53" spans="1:9" ht="12.75">
      <c r="A53" s="108">
        <f>+Vstup!A43</f>
        <v>42</v>
      </c>
      <c r="B53" s="109" t="str">
        <f>+Vstup!B43</f>
        <v>Věra Elsinger</v>
      </c>
      <c r="C53" s="110" t="str">
        <f>+Vstup!C43</f>
        <v>Bart Elydon</v>
      </c>
      <c r="D53" s="111" t="str">
        <f>+Vstup!D43</f>
        <v>Dobrman</v>
      </c>
      <c r="E53" s="111" t="str">
        <f>+Vstup!E43</f>
        <v>OB1</v>
      </c>
      <c r="F53" s="112" t="str">
        <f>+Vstup!$I$2</f>
        <v>5. MČR, Kladno</v>
      </c>
      <c r="G53" s="115"/>
      <c r="H53" s="114" t="str">
        <f>+'42'!$D$14</f>
        <v>DISK</v>
      </c>
      <c r="I53" s="112" t="str">
        <f>+'42'!$G$14</f>
        <v>Diskvalifikace</v>
      </c>
    </row>
    <row r="54" spans="1:9" ht="12.75">
      <c r="A54" s="108">
        <f>+Vstup!A47</f>
        <v>46</v>
      </c>
      <c r="B54" s="109" t="str">
        <f>+Vstup!B47</f>
        <v>Simona Hurábová</v>
      </c>
      <c r="C54" s="110" t="str">
        <f>+Vstup!C47</f>
        <v>Braconnier Grot Kawai Kaito</v>
      </c>
      <c r="D54" s="111" t="str">
        <f>+Vstup!D47</f>
        <v>Belgický ovčák malinos</v>
      </c>
      <c r="E54" s="111" t="str">
        <f>+Vstup!E47</f>
        <v>OB1</v>
      </c>
      <c r="F54" s="112" t="str">
        <f>+Vstup!$I$2</f>
        <v>5. MČR, Kladno</v>
      </c>
      <c r="G54" s="115"/>
      <c r="H54" s="114">
        <f>+'46'!$D$14</f>
        <v>0</v>
      </c>
      <c r="I54" s="114" t="s">
        <v>204</v>
      </c>
    </row>
    <row r="55" spans="1:9" ht="12.75">
      <c r="A55" s="108">
        <f>+Vstup!A48</f>
        <v>47</v>
      </c>
      <c r="B55" s="109" t="str">
        <f>+Vstup!B48</f>
        <v>Petra Hottmarová</v>
      </c>
      <c r="C55" s="110" t="str">
        <f>+Vstup!C48</f>
        <v>Ballistera Valeross Bohemia</v>
      </c>
      <c r="D55" s="111" t="str">
        <f>+Vstup!D48</f>
        <v>Bernský salašnický pes</v>
      </c>
      <c r="E55" s="111" t="str">
        <f>+Vstup!E48</f>
        <v>OB1</v>
      </c>
      <c r="F55" s="112" t="str">
        <f>+Vstup!$I$2</f>
        <v>5. MČR, Kladno</v>
      </c>
      <c r="G55" s="115"/>
      <c r="H55" s="114">
        <f>+'47'!$D$14</f>
        <v>0</v>
      </c>
      <c r="I55" s="114" t="s">
        <v>204</v>
      </c>
    </row>
  </sheetData>
  <sheetProtection sheet="1" objects="1" scenarios="1"/>
  <mergeCells count="4">
    <mergeCell ref="A1:I1"/>
    <mergeCell ref="A19:I19"/>
    <mergeCell ref="A28:I28"/>
    <mergeCell ref="A40:I4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3">
      <selection activeCell="E17" activeCellId="1" sqref="A4:I4 E17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+Vstup!B19</f>
        <v>Zuzana Stádníková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+Vstup!C19</f>
        <v>Danae do Kapsy (Cassie)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+Vstup!D19</f>
        <v>Kavalír king Charles španěl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+Vstup!E19</f>
        <v>OB2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238.5</v>
      </c>
      <c r="E14" s="192" t="s">
        <v>35</v>
      </c>
      <c r="F14" s="193"/>
      <c r="G14" s="194" t="str">
        <f>IF((C8)="OBZ",(A15),IF((C8)="OB1",(A16),IF((C8)="OB2",(A17),IF((C8)="OB3",(A18)))))</f>
        <v>Velmi 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8.5</v>
      </c>
      <c r="F16" s="201">
        <f>IF((C8="OBZ"),(Vstup!S7),IF((C8="OB1"),(Vstup!S25),IF((C8="OB2"),(Vstup!S43),IF((C8="OB3"),(Vstup!S61)))))</f>
        <v>2</v>
      </c>
      <c r="G16" s="202">
        <f>E16*F16</f>
        <v>17</v>
      </c>
      <c r="H16" s="203">
        <f aca="true" t="shared" si="0" ref="H16:H25">IF(D16=0,E16*2,D16+E16)/2</f>
        <v>8.5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</v>
      </c>
      <c r="D17" s="237"/>
      <c r="E17" s="147">
        <v>7</v>
      </c>
      <c r="F17" s="205">
        <f>IF((C8="OBZ"),(Vstup!S8),IF((C8="OB1"),(Vstup!S26),IF((C8="OB2"),(Vstup!S44),IF((C8="OB3"),(Vstup!S62)))))</f>
        <v>4</v>
      </c>
      <c r="G17" s="206">
        <f>E17*F17</f>
        <v>28</v>
      </c>
      <c r="H17" s="203">
        <f t="shared" si="0"/>
        <v>7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stoje a do sedu za chůze</v>
      </c>
      <c r="D18" s="238"/>
      <c r="E18" s="147">
        <v>6.5</v>
      </c>
      <c r="F18" s="205">
        <f>IF((C8="OBZ"),(Vstup!S9),IF((C8="OB1"),(Vstup!S27),IF((C8="OB2"),(Vstup!S45),IF((C8="OB3"),(Vstup!S63)))))</f>
        <v>3</v>
      </c>
      <c r="G18" s="206">
        <f>E18*F18</f>
        <v>19.5</v>
      </c>
      <c r="H18" s="203">
        <f t="shared" si="0"/>
        <v>6.5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Aport se skokem přes překážku</v>
      </c>
      <c r="D19" s="238"/>
      <c r="E19" s="147">
        <v>8.5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25.5</v>
      </c>
      <c r="H19" s="203">
        <f t="shared" si="0"/>
        <v>8.5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Pachové rozlišování</v>
      </c>
      <c r="D20" s="238"/>
      <c r="E20" s="147">
        <v>8.5</v>
      </c>
      <c r="F20" s="205">
        <f>IF((C8="OBZ"),(Vstup!S11),IF((C8="OB1"),(Vstup!S29),IF((C8="OB2"),(Vstup!S47),IF((C8="OB3"),(Vstup!S65)))))</f>
        <v>4</v>
      </c>
      <c r="G20" s="206">
        <f t="shared" si="1"/>
        <v>34</v>
      </c>
      <c r="H20" s="203">
        <f t="shared" si="0"/>
        <v>8.5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Ovladatelnost na dálku</v>
      </c>
      <c r="D21" s="238"/>
      <c r="E21" s="147">
        <v>7</v>
      </c>
      <c r="F21" s="205">
        <f>IF((C8="OBZ"),(Vstup!S12),IF((C8="OB1"),(Vstup!S30),IF((C8="OB2"),(Vstup!S48),IF((C8="OB3"),(Vstup!S66)))))</f>
        <v>4</v>
      </c>
      <c r="G21" s="206">
        <f t="shared" si="1"/>
        <v>28</v>
      </c>
      <c r="H21" s="203">
        <f t="shared" si="0"/>
        <v>7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7</v>
      </c>
      <c r="F22" s="205">
        <f>IF((C8="OBZ"),(Vstup!S13),IF((C8="OB1"),(Vstup!S31),IF((C8="OB2"),(Vstup!S49),IF((C8="OB3"),(Vstup!S67)))))</f>
        <v>3</v>
      </c>
      <c r="G22" s="206">
        <f t="shared" si="1"/>
        <v>21</v>
      </c>
      <c r="H22" s="203">
        <f t="shared" si="0"/>
        <v>7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Směrový aport</v>
      </c>
      <c r="D23" s="238"/>
      <c r="E23" s="147">
        <v>6.5</v>
      </c>
      <c r="F23" s="205">
        <f>IF((C8="OBZ"),(Vstup!S14),IF((C8="OB1"),(Vstup!S32),IF((C8="OB2"),(Vstup!S50),IF((C8="OB3"),(Vstup!S68)))))</f>
        <v>3</v>
      </c>
      <c r="G23" s="206">
        <f t="shared" si="1"/>
        <v>19.5</v>
      </c>
      <c r="H23" s="203">
        <f t="shared" si="0"/>
        <v>6.5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Přivolání se zastavením</v>
      </c>
      <c r="D24" s="238"/>
      <c r="E24" s="147">
        <v>7</v>
      </c>
      <c r="F24" s="205">
        <f>IF((C8="OBZ"),(Vstup!S15),IF((C8="OB1"),(Vstup!S33),IF((C8="OB2"),(Vstup!S51),IF((C8="OB3"),(Vstup!S69)))))</f>
        <v>4</v>
      </c>
      <c r="G24" s="206">
        <f t="shared" si="1"/>
        <v>28</v>
      </c>
      <c r="H24" s="203">
        <f t="shared" si="0"/>
        <v>7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9</v>
      </c>
      <c r="F25" s="209">
        <f>IF((C8="OBZ"),(Vstup!S16),IF((C8="OB1"),(Vstup!S34),IF((C8="OB2"),(Vstup!S52),IF((C8="OB3"),(Vstup!S70)))))</f>
        <v>2</v>
      </c>
      <c r="G25" s="210">
        <f>E25*F25</f>
        <v>18</v>
      </c>
      <c r="H25" s="203">
        <f t="shared" si="0"/>
        <v>9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238.5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1">
      <selection activeCell="E24" activeCellId="1" sqref="A4:I4 E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+Vstup!B20</f>
        <v>Lucie Gabrielová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+Vstup!C20</f>
        <v>Trust your heart Conalls Joy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+Vstup!D20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+Vstup!E20</f>
        <v>OB2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282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10</v>
      </c>
      <c r="F16" s="201">
        <f>IF((C8="OBZ"),(Vstup!S7),IF((C8="OB1"),(Vstup!S25),IF((C8="OB2"),(Vstup!S43),IF((C8="OB3"),(Vstup!S61)))))</f>
        <v>2</v>
      </c>
      <c r="G16" s="202">
        <f>E16*F16</f>
        <v>20</v>
      </c>
      <c r="H16" s="203">
        <f aca="true" t="shared" si="0" ref="H16:H25">IF(D16=0,E16*2,D16+E16)/2</f>
        <v>10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Výborný</v>
      </c>
      <c r="B17" s="204">
        <v>2</v>
      </c>
      <c r="C17" s="237" t="str">
        <f>IF((C8="OBZ"),(Vstup!P8),IF((C8="OB1"),(Vstup!P26),IF((C8="OB2"),(Vstup!P44),IF((C8="OB3"),(Vstup!P62)))))</f>
        <v>Vyslání do čtverce</v>
      </c>
      <c r="D17" s="237"/>
      <c r="E17" s="147">
        <v>10</v>
      </c>
      <c r="F17" s="205">
        <f>IF((C8="OBZ"),(Vstup!S8),IF((C8="OB1"),(Vstup!S26),IF((C8="OB2"),(Vstup!S44),IF((C8="OB3"),(Vstup!S62)))))</f>
        <v>4</v>
      </c>
      <c r="G17" s="206">
        <f>E17*F17</f>
        <v>40</v>
      </c>
      <c r="H17" s="203">
        <f t="shared" si="0"/>
        <v>10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Výborný</v>
      </c>
      <c r="B18" s="204">
        <v>3</v>
      </c>
      <c r="C18" s="238" t="str">
        <f>IF((C8="OBZ"),(Vstup!P9),IF((C8="OB1"),(Vstup!P27),IF((C8="OB2"),(Vstup!P45),IF((C8="OB3"),(Vstup!P63)))))</f>
        <v>Odložení do stoje a do sedu za chůze</v>
      </c>
      <c r="D18" s="238"/>
      <c r="E18" s="147">
        <v>9</v>
      </c>
      <c r="F18" s="205">
        <f>IF((C8="OBZ"),(Vstup!S9),IF((C8="OB1"),(Vstup!S27),IF((C8="OB2"),(Vstup!S45),IF((C8="OB3"),(Vstup!S63)))))</f>
        <v>3</v>
      </c>
      <c r="G18" s="206">
        <f>E18*F18</f>
        <v>27</v>
      </c>
      <c r="H18" s="203">
        <f t="shared" si="0"/>
        <v>9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Aport se skokem přes překážku</v>
      </c>
      <c r="D19" s="238"/>
      <c r="E19" s="147">
        <v>7.5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22.5</v>
      </c>
      <c r="H19" s="203">
        <f t="shared" si="0"/>
        <v>7.5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Pachové rozlišování</v>
      </c>
      <c r="D20" s="238"/>
      <c r="E20" s="147">
        <v>8.5</v>
      </c>
      <c r="F20" s="205">
        <f>IF((C8="OBZ"),(Vstup!S11),IF((C8="OB1"),(Vstup!S29),IF((C8="OB2"),(Vstup!S47),IF((C8="OB3"),(Vstup!S65)))))</f>
        <v>4</v>
      </c>
      <c r="G20" s="206">
        <f t="shared" si="1"/>
        <v>34</v>
      </c>
      <c r="H20" s="203">
        <f t="shared" si="0"/>
        <v>8.5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Ovladatelnost na dálku</v>
      </c>
      <c r="D21" s="238"/>
      <c r="E21" s="147">
        <v>8</v>
      </c>
      <c r="F21" s="205">
        <f>IF((C8="OBZ"),(Vstup!S12),IF((C8="OB1"),(Vstup!S30),IF((C8="OB2"),(Vstup!S48),IF((C8="OB3"),(Vstup!S66)))))</f>
        <v>4</v>
      </c>
      <c r="G21" s="206">
        <f t="shared" si="1"/>
        <v>32</v>
      </c>
      <c r="H21" s="203">
        <f t="shared" si="0"/>
        <v>8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9</v>
      </c>
      <c r="F22" s="205">
        <f>IF((C8="OBZ"),(Vstup!S13),IF((C8="OB1"),(Vstup!S31),IF((C8="OB2"),(Vstup!S49),IF((C8="OB3"),(Vstup!S67)))))</f>
        <v>3</v>
      </c>
      <c r="G22" s="206">
        <f t="shared" si="1"/>
        <v>27</v>
      </c>
      <c r="H22" s="203">
        <f t="shared" si="0"/>
        <v>9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Směrový aport</v>
      </c>
      <c r="D23" s="238"/>
      <c r="E23" s="147">
        <v>8.5</v>
      </c>
      <c r="F23" s="205">
        <f>IF((C8="OBZ"),(Vstup!S14),IF((C8="OB1"),(Vstup!S32),IF((C8="OB2"),(Vstup!S50),IF((C8="OB3"),(Vstup!S68)))))</f>
        <v>3</v>
      </c>
      <c r="G23" s="206">
        <f t="shared" si="1"/>
        <v>25.5</v>
      </c>
      <c r="H23" s="203">
        <f t="shared" si="0"/>
        <v>8.5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Přivolání se zastavením</v>
      </c>
      <c r="D24" s="238"/>
      <c r="E24" s="147">
        <v>8.5</v>
      </c>
      <c r="F24" s="205">
        <f>IF((C8="OBZ"),(Vstup!S15),IF((C8="OB1"),(Vstup!S33),IF((C8="OB2"),(Vstup!S51),IF((C8="OB3"),(Vstup!S69)))))</f>
        <v>4</v>
      </c>
      <c r="G24" s="206">
        <f t="shared" si="1"/>
        <v>34</v>
      </c>
      <c r="H24" s="203">
        <f t="shared" si="0"/>
        <v>8.5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282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C11">
      <selection activeCell="E24" activeCellId="1" sqref="A4:I4 E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+Vstup!B21</f>
        <v>Dana Tóthová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+Vstup!C21</f>
        <v>Wesy Ja-He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+Vstup!D21</f>
        <v>Německý ovčák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+Vstup!E21</f>
        <v>OB2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200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Velmi 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Velmi dobrý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9.5</v>
      </c>
      <c r="F16" s="201">
        <f>IF((C8="OBZ"),(Vstup!S7),IF((C8="OB1"),(Vstup!S25),IF((C8="OB2"),(Vstup!S43),IF((C8="OB3"),(Vstup!S61)))))</f>
        <v>2</v>
      </c>
      <c r="G16" s="202">
        <f>E16*F16</f>
        <v>19</v>
      </c>
      <c r="H16" s="203">
        <f aca="true" t="shared" si="0" ref="H16:H25">IF(D16=0,E16*2,D16+E16)/2</f>
        <v>9.5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Dobrý</v>
      </c>
      <c r="B17" s="204">
        <v>2</v>
      </c>
      <c r="C17" s="237" t="str">
        <f>IF((C8="OBZ"),(Vstup!P8),IF((C8="OB1"),(Vstup!P26),IF((C8="OB2"),(Vstup!P44),IF((C8="OB3"),(Vstup!P62)))))</f>
        <v>Vyslání do čtverce</v>
      </c>
      <c r="D17" s="237"/>
      <c r="E17" s="147">
        <v>0</v>
      </c>
      <c r="F17" s="205">
        <f>IF((C8="OBZ"),(Vstup!S8),IF((C8="OB1"),(Vstup!S26),IF((C8="OB2"),(Vstup!S44),IF((C8="OB3"),(Vstup!S62)))))</f>
        <v>4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Dobrý</v>
      </c>
      <c r="B18" s="204">
        <v>3</v>
      </c>
      <c r="C18" s="238" t="str">
        <f>IF((C8="OBZ"),(Vstup!P9),IF((C8="OB1"),(Vstup!P27),IF((C8="OB2"),(Vstup!P45),IF((C8="OB3"),(Vstup!P63)))))</f>
        <v>Odložení do stoje a do sedu za chůze</v>
      </c>
      <c r="D18" s="238"/>
      <c r="E18" s="147">
        <v>9</v>
      </c>
      <c r="F18" s="205">
        <f>IF((C8="OBZ"),(Vstup!S9),IF((C8="OB1"),(Vstup!S27),IF((C8="OB2"),(Vstup!S45),IF((C8="OB3"),(Vstup!S63)))))</f>
        <v>3</v>
      </c>
      <c r="G18" s="206">
        <f>E18*F18</f>
        <v>27</v>
      </c>
      <c r="H18" s="203">
        <f t="shared" si="0"/>
        <v>9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Aport se skokem přes překážku</v>
      </c>
      <c r="D19" s="238"/>
      <c r="E19" s="147">
        <v>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0</v>
      </c>
      <c r="H19" s="203">
        <f t="shared" si="0"/>
        <v>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Pachové rozlišování</v>
      </c>
      <c r="D20" s="238"/>
      <c r="E20" s="147">
        <v>5</v>
      </c>
      <c r="F20" s="205">
        <f>IF((C8="OBZ"),(Vstup!S11),IF((C8="OB1"),(Vstup!S29),IF((C8="OB2"),(Vstup!S47),IF((C8="OB3"),(Vstup!S65)))))</f>
        <v>4</v>
      </c>
      <c r="G20" s="206">
        <f t="shared" si="1"/>
        <v>20</v>
      </c>
      <c r="H20" s="203">
        <f t="shared" si="0"/>
        <v>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Ovladatelnost na dálku</v>
      </c>
      <c r="D21" s="238"/>
      <c r="E21" s="147">
        <v>8</v>
      </c>
      <c r="F21" s="205">
        <f>IF((C8="OBZ"),(Vstup!S12),IF((C8="OB1"),(Vstup!S30),IF((C8="OB2"),(Vstup!S48),IF((C8="OB3"),(Vstup!S66)))))</f>
        <v>4</v>
      </c>
      <c r="G21" s="206">
        <f t="shared" si="1"/>
        <v>32</v>
      </c>
      <c r="H21" s="203">
        <f t="shared" si="0"/>
        <v>8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8.5</v>
      </c>
      <c r="F22" s="205">
        <f>IF((C8="OBZ"),(Vstup!S13),IF((C8="OB1"),(Vstup!S31),IF((C8="OB2"),(Vstup!S49),IF((C8="OB3"),(Vstup!S67)))))</f>
        <v>3</v>
      </c>
      <c r="G22" s="206">
        <f t="shared" si="1"/>
        <v>25.5</v>
      </c>
      <c r="H22" s="203">
        <f t="shared" si="0"/>
        <v>8.5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Směrový aport</v>
      </c>
      <c r="D23" s="238"/>
      <c r="E23" s="147">
        <v>8.5</v>
      </c>
      <c r="F23" s="205">
        <f>IF((C8="OBZ"),(Vstup!S14),IF((C8="OB1"),(Vstup!S32),IF((C8="OB2"),(Vstup!S50),IF((C8="OB3"),(Vstup!S68)))))</f>
        <v>3</v>
      </c>
      <c r="G23" s="206">
        <f t="shared" si="1"/>
        <v>25.5</v>
      </c>
      <c r="H23" s="203">
        <f t="shared" si="0"/>
        <v>8.5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Přivolání se zastavením</v>
      </c>
      <c r="D24" s="238"/>
      <c r="E24" s="147">
        <v>8</v>
      </c>
      <c r="F24" s="205">
        <f>IF((C8="OBZ"),(Vstup!S15),IF((C8="OB1"),(Vstup!S33),IF((C8="OB2"),(Vstup!S51),IF((C8="OB3"),(Vstup!S69)))))</f>
        <v>4</v>
      </c>
      <c r="G24" s="206">
        <f t="shared" si="1"/>
        <v>32</v>
      </c>
      <c r="H24" s="203">
        <f t="shared" si="0"/>
        <v>8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9.5</v>
      </c>
      <c r="F25" s="209">
        <f>IF((C8="OBZ"),(Vstup!S16),IF((C8="OB1"),(Vstup!S34),IF((C8="OB2"),(Vstup!S52),IF((C8="OB3"),(Vstup!S70)))))</f>
        <v>2</v>
      </c>
      <c r="G25" s="210">
        <f>E25*F25</f>
        <v>19</v>
      </c>
      <c r="H25" s="203">
        <f t="shared" si="0"/>
        <v>9.5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200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1">
      <selection activeCell="E25" activeCellId="1" sqref="A4:I4 E25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+Vstup!B22</f>
        <v>Michaela Otáhalová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221" t="str">
        <f>+Vstup!C22</f>
        <v>Enrique de Fuentes Wapini von Folge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+Vstup!D22</f>
        <v>Holandský ovčák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+Vstup!E22</f>
        <v>OB2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239</v>
      </c>
      <c r="E14" s="192" t="s">
        <v>35</v>
      </c>
      <c r="F14" s="193"/>
      <c r="G14" s="194" t="str">
        <f>IF((C8)="OBZ",(A15),IF((C8)="OB1",(A16),IF((C8)="OB2",(A17),IF((C8)="OB3",(A18)))))</f>
        <v>Velmi 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9.5</v>
      </c>
      <c r="F16" s="201">
        <f>IF((C8="OBZ"),(Vstup!S7),IF((C8="OB1"),(Vstup!S25),IF((C8="OB2"),(Vstup!S43),IF((C8="OB3"),(Vstup!S61)))))</f>
        <v>2</v>
      </c>
      <c r="G16" s="202">
        <f>E16*F16</f>
        <v>19</v>
      </c>
      <c r="H16" s="203">
        <f aca="true" t="shared" si="0" ref="H16:H25">IF(D16=0,E16*2,D16+E16)/2</f>
        <v>9.5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</v>
      </c>
      <c r="D17" s="237"/>
      <c r="E17" s="147">
        <v>0</v>
      </c>
      <c r="F17" s="205">
        <f>IF((C8="OBZ"),(Vstup!S8),IF((C8="OB1"),(Vstup!S26),IF((C8="OB2"),(Vstup!S44),IF((C8="OB3"),(Vstup!S62)))))</f>
        <v>4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stoje a do sedu za chůze</v>
      </c>
      <c r="D18" s="238"/>
      <c r="E18" s="147">
        <v>9.5</v>
      </c>
      <c r="F18" s="205">
        <f>IF((C8="OBZ"),(Vstup!S9),IF((C8="OB1"),(Vstup!S27),IF((C8="OB2"),(Vstup!S45),IF((C8="OB3"),(Vstup!S63)))))</f>
        <v>3</v>
      </c>
      <c r="G18" s="206">
        <f>E18*F18</f>
        <v>28.5</v>
      </c>
      <c r="H18" s="203">
        <f t="shared" si="0"/>
        <v>9.5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Aport se skokem přes překážku</v>
      </c>
      <c r="D19" s="238"/>
      <c r="E19" s="147">
        <v>9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27</v>
      </c>
      <c r="H19" s="203">
        <f t="shared" si="0"/>
        <v>9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Pachové rozlišování</v>
      </c>
      <c r="D20" s="238"/>
      <c r="E20" s="147">
        <v>9</v>
      </c>
      <c r="F20" s="205">
        <f>IF((C8="OBZ"),(Vstup!S11),IF((C8="OB1"),(Vstup!S29),IF((C8="OB2"),(Vstup!S47),IF((C8="OB3"),(Vstup!S65)))))</f>
        <v>4</v>
      </c>
      <c r="G20" s="206">
        <f t="shared" si="1"/>
        <v>36</v>
      </c>
      <c r="H20" s="203">
        <f t="shared" si="0"/>
        <v>9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Ovladatelnost na dálku</v>
      </c>
      <c r="D21" s="238"/>
      <c r="E21" s="147">
        <v>8.5</v>
      </c>
      <c r="F21" s="205">
        <f>IF((C8="OBZ"),(Vstup!S12),IF((C8="OB1"),(Vstup!S30),IF((C8="OB2"),(Vstup!S48),IF((C8="OB3"),(Vstup!S66)))))</f>
        <v>4</v>
      </c>
      <c r="G21" s="206">
        <f t="shared" si="1"/>
        <v>34</v>
      </c>
      <c r="H21" s="203">
        <f t="shared" si="0"/>
        <v>8.5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7</v>
      </c>
      <c r="F22" s="205">
        <f>IF((C8="OBZ"),(Vstup!S13),IF((C8="OB1"),(Vstup!S31),IF((C8="OB2"),(Vstup!S49),IF((C8="OB3"),(Vstup!S67)))))</f>
        <v>3</v>
      </c>
      <c r="G22" s="206">
        <f t="shared" si="1"/>
        <v>21</v>
      </c>
      <c r="H22" s="203">
        <f t="shared" si="0"/>
        <v>7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Směrový aport</v>
      </c>
      <c r="D23" s="238"/>
      <c r="E23" s="147">
        <v>8.5</v>
      </c>
      <c r="F23" s="205">
        <f>IF((C8="OBZ"),(Vstup!S14),IF((C8="OB1"),(Vstup!S32),IF((C8="OB2"),(Vstup!S50),IF((C8="OB3"),(Vstup!S68)))))</f>
        <v>3</v>
      </c>
      <c r="G23" s="206">
        <f t="shared" si="1"/>
        <v>25.5</v>
      </c>
      <c r="H23" s="203">
        <f t="shared" si="0"/>
        <v>8.5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Přivolání se zastavením</v>
      </c>
      <c r="D24" s="238"/>
      <c r="E24" s="147">
        <v>7.5</v>
      </c>
      <c r="F24" s="205">
        <f>IF((C8="OBZ"),(Vstup!S15),IF((C8="OB1"),(Vstup!S33),IF((C8="OB2"),(Vstup!S51),IF((C8="OB3"),(Vstup!S69)))))</f>
        <v>4</v>
      </c>
      <c r="G24" s="206">
        <f t="shared" si="1"/>
        <v>30</v>
      </c>
      <c r="H24" s="203">
        <f t="shared" si="0"/>
        <v>7.5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9</v>
      </c>
      <c r="F25" s="209">
        <f>IF((C8="OBZ"),(Vstup!S16),IF((C8="OB1"),(Vstup!S34),IF((C8="OB2"),(Vstup!S52),IF((C8="OB3"),(Vstup!S70)))))</f>
        <v>2</v>
      </c>
      <c r="G25" s="210">
        <f>E25*F25</f>
        <v>18</v>
      </c>
      <c r="H25" s="203">
        <f t="shared" si="0"/>
        <v>9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239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1">
      <selection activeCell="E16" activeCellId="1" sqref="A4:I4 E16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+Vstup!B23</f>
        <v>Jiří Kudrlička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+Vstup!C23</f>
        <v>Iris od Dvou lvů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+Vstup!D23</f>
        <v>Dobrman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+Vstup!E23</f>
        <v>OB2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251</v>
      </c>
      <c r="E14" s="192" t="s">
        <v>35</v>
      </c>
      <c r="F14" s="193"/>
      <c r="G14" s="194" t="str">
        <f>IF((C8)="OBZ",(A15),IF((C8)="OB1",(A16),IF((C8)="OB2",(A17),IF((C8)="OB3",(A18)))))</f>
        <v>Velmi 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9.5</v>
      </c>
      <c r="F16" s="201">
        <f>IF((C8="OBZ"),(Vstup!S7),IF((C8="OB1"),(Vstup!S25),IF((C8="OB2"),(Vstup!S43),IF((C8="OB3"),(Vstup!S61)))))</f>
        <v>2</v>
      </c>
      <c r="G16" s="202">
        <f>E16*F16</f>
        <v>19</v>
      </c>
      <c r="H16" s="203">
        <f aca="true" t="shared" si="0" ref="H16:H25">IF(D16=0,E16*2,D16+E16)/2</f>
        <v>9.5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</v>
      </c>
      <c r="D17" s="237"/>
      <c r="E17" s="147">
        <v>8</v>
      </c>
      <c r="F17" s="205">
        <f>IF((C8="OBZ"),(Vstup!S8),IF((C8="OB1"),(Vstup!S26),IF((C8="OB2"),(Vstup!S44),IF((C8="OB3"),(Vstup!S62)))))</f>
        <v>4</v>
      </c>
      <c r="G17" s="206">
        <f>E17*F17</f>
        <v>32</v>
      </c>
      <c r="H17" s="203">
        <f t="shared" si="0"/>
        <v>8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stoje a do sedu za chůze</v>
      </c>
      <c r="D18" s="238"/>
      <c r="E18" s="147">
        <v>6</v>
      </c>
      <c r="F18" s="205">
        <f>IF((C8="OBZ"),(Vstup!S9),IF((C8="OB1"),(Vstup!S27),IF((C8="OB2"),(Vstup!S45),IF((C8="OB3"),(Vstup!S63)))))</f>
        <v>3</v>
      </c>
      <c r="G18" s="206">
        <f>E18*F18</f>
        <v>18</v>
      </c>
      <c r="H18" s="203">
        <f t="shared" si="0"/>
        <v>6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Aport se skokem přes překážku</v>
      </c>
      <c r="D19" s="238"/>
      <c r="E19" s="147">
        <v>9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27</v>
      </c>
      <c r="H19" s="203">
        <f t="shared" si="0"/>
        <v>9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Pachové rozlišování</v>
      </c>
      <c r="D20" s="238"/>
      <c r="E20" s="147">
        <v>8.5</v>
      </c>
      <c r="F20" s="205">
        <f>IF((C8="OBZ"),(Vstup!S11),IF((C8="OB1"),(Vstup!S29),IF((C8="OB2"),(Vstup!S47),IF((C8="OB3"),(Vstup!S65)))))</f>
        <v>4</v>
      </c>
      <c r="G20" s="206">
        <f t="shared" si="1"/>
        <v>34</v>
      </c>
      <c r="H20" s="203">
        <f t="shared" si="0"/>
        <v>8.5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Ovladatelnost na dálku</v>
      </c>
      <c r="D21" s="238"/>
      <c r="E21" s="147">
        <v>8</v>
      </c>
      <c r="F21" s="205">
        <f>IF((C8="OBZ"),(Vstup!S12),IF((C8="OB1"),(Vstup!S30),IF((C8="OB2"),(Vstup!S48),IF((C8="OB3"),(Vstup!S66)))))</f>
        <v>4</v>
      </c>
      <c r="G21" s="206">
        <f t="shared" si="1"/>
        <v>32</v>
      </c>
      <c r="H21" s="203">
        <f t="shared" si="0"/>
        <v>8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7</v>
      </c>
      <c r="F22" s="205">
        <f>IF((C8="OBZ"),(Vstup!S13),IF((C8="OB1"),(Vstup!S31),IF((C8="OB2"),(Vstup!S49),IF((C8="OB3"),(Vstup!S67)))))</f>
        <v>3</v>
      </c>
      <c r="G22" s="206">
        <f t="shared" si="1"/>
        <v>21</v>
      </c>
      <c r="H22" s="203">
        <f t="shared" si="0"/>
        <v>7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Směrový aport</v>
      </c>
      <c r="D23" s="238"/>
      <c r="E23" s="147">
        <v>7</v>
      </c>
      <c r="F23" s="205">
        <f>IF((C8="OBZ"),(Vstup!S14),IF((C8="OB1"),(Vstup!S32),IF((C8="OB2"),(Vstup!S50),IF((C8="OB3"),(Vstup!S68)))))</f>
        <v>3</v>
      </c>
      <c r="G23" s="206">
        <f t="shared" si="1"/>
        <v>21</v>
      </c>
      <c r="H23" s="203">
        <f t="shared" si="0"/>
        <v>7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Přivolání se zastavením</v>
      </c>
      <c r="D24" s="238"/>
      <c r="E24" s="147">
        <v>7</v>
      </c>
      <c r="F24" s="205">
        <f>IF((C8="OBZ"),(Vstup!S15),IF((C8="OB1"),(Vstup!S33),IF((C8="OB2"),(Vstup!S51),IF((C8="OB3"),(Vstup!S69)))))</f>
        <v>4</v>
      </c>
      <c r="G24" s="206">
        <f t="shared" si="1"/>
        <v>28</v>
      </c>
      <c r="H24" s="203">
        <f t="shared" si="0"/>
        <v>7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9.5</v>
      </c>
      <c r="F25" s="209">
        <f>IF((C8="OBZ"),(Vstup!S16),IF((C8="OB1"),(Vstup!S34),IF((C8="OB2"),(Vstup!S52),IF((C8="OB3"),(Vstup!S70)))))</f>
        <v>2</v>
      </c>
      <c r="G25" s="210">
        <f>E25*F25</f>
        <v>19</v>
      </c>
      <c r="H25" s="203">
        <f t="shared" si="0"/>
        <v>9.5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251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5">
      <selection activeCell="E24" activeCellId="1" sqref="A4:I4 E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+Vstup!B24</f>
        <v>Jitka Peierová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+Vstup!C24</f>
        <v>Dancer von der Herbordsburg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+Vstup!D24</f>
        <v>Pudl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+Vstup!E24</f>
        <v>OB2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260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9.5</v>
      </c>
      <c r="F16" s="201">
        <f>IF((C8="OBZ"),(Vstup!S7),IF((C8="OB1"),(Vstup!S25),IF((C8="OB2"),(Vstup!S43),IF((C8="OB3"),(Vstup!S61)))))</f>
        <v>2</v>
      </c>
      <c r="G16" s="202">
        <f>E16*F16</f>
        <v>19</v>
      </c>
      <c r="H16" s="203">
        <f aca="true" t="shared" si="0" ref="H16:H25">IF(D16=0,E16*2,D16+E16)/2</f>
        <v>9.5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Výborný</v>
      </c>
      <c r="B17" s="204">
        <v>2</v>
      </c>
      <c r="C17" s="237" t="str">
        <f>IF((C8="OBZ"),(Vstup!P8),IF((C8="OB1"),(Vstup!P26),IF((C8="OB2"),(Vstup!P44),IF((C8="OB3"),(Vstup!P62)))))</f>
        <v>Vyslání do čtverce</v>
      </c>
      <c r="D17" s="237"/>
      <c r="E17" s="147">
        <v>9</v>
      </c>
      <c r="F17" s="205">
        <f>IF((C8="OBZ"),(Vstup!S8),IF((C8="OB1"),(Vstup!S26),IF((C8="OB2"),(Vstup!S44),IF((C8="OB3"),(Vstup!S62)))))</f>
        <v>4</v>
      </c>
      <c r="G17" s="206">
        <f>E17*F17</f>
        <v>36</v>
      </c>
      <c r="H17" s="203">
        <f t="shared" si="0"/>
        <v>9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Výborný</v>
      </c>
      <c r="B18" s="204">
        <v>3</v>
      </c>
      <c r="C18" s="238" t="str">
        <f>IF((C8="OBZ"),(Vstup!P9),IF((C8="OB1"),(Vstup!P27),IF((C8="OB2"),(Vstup!P45),IF((C8="OB3"),(Vstup!P63)))))</f>
        <v>Odložení do stoje a do sedu za chůze</v>
      </c>
      <c r="D18" s="238"/>
      <c r="E18" s="147">
        <v>7.5</v>
      </c>
      <c r="F18" s="205">
        <f>IF((C8="OBZ"),(Vstup!S9),IF((C8="OB1"),(Vstup!S27),IF((C8="OB2"),(Vstup!S45),IF((C8="OB3"),(Vstup!S63)))))</f>
        <v>3</v>
      </c>
      <c r="G18" s="206">
        <f>E18*F18</f>
        <v>22.5</v>
      </c>
      <c r="H18" s="203">
        <f t="shared" si="0"/>
        <v>7.5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Aport se skokem přes překážku</v>
      </c>
      <c r="D19" s="238"/>
      <c r="E19" s="147">
        <v>8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24</v>
      </c>
      <c r="H19" s="203">
        <f t="shared" si="0"/>
        <v>8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Pachové rozlišování</v>
      </c>
      <c r="D20" s="238"/>
      <c r="E20" s="147">
        <v>8.5</v>
      </c>
      <c r="F20" s="205">
        <f>IF((C8="OBZ"),(Vstup!S11),IF((C8="OB1"),(Vstup!S29),IF((C8="OB2"),(Vstup!S47),IF((C8="OB3"),(Vstup!S65)))))</f>
        <v>4</v>
      </c>
      <c r="G20" s="206">
        <f t="shared" si="1"/>
        <v>34</v>
      </c>
      <c r="H20" s="203">
        <f t="shared" si="0"/>
        <v>8.5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Ovladatelnost na dálku</v>
      </c>
      <c r="D21" s="238"/>
      <c r="E21" s="147">
        <v>8.5</v>
      </c>
      <c r="F21" s="205">
        <f>IF((C8="OBZ"),(Vstup!S12),IF((C8="OB1"),(Vstup!S30),IF((C8="OB2"),(Vstup!S48),IF((C8="OB3"),(Vstup!S66)))))</f>
        <v>4</v>
      </c>
      <c r="G21" s="206">
        <f t="shared" si="1"/>
        <v>34</v>
      </c>
      <c r="H21" s="203">
        <f t="shared" si="0"/>
        <v>8.5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8</v>
      </c>
      <c r="F22" s="205">
        <f>IF((C8="OBZ"),(Vstup!S13),IF((C8="OB1"),(Vstup!S31),IF((C8="OB2"),(Vstup!S49),IF((C8="OB3"),(Vstup!S67)))))</f>
        <v>3</v>
      </c>
      <c r="G22" s="206">
        <f t="shared" si="1"/>
        <v>24</v>
      </c>
      <c r="H22" s="203">
        <f t="shared" si="0"/>
        <v>8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Směrový aport</v>
      </c>
      <c r="D23" s="238"/>
      <c r="E23" s="147">
        <v>7.5</v>
      </c>
      <c r="F23" s="205">
        <f>IF((C8="OBZ"),(Vstup!S14),IF((C8="OB1"),(Vstup!S32),IF((C8="OB2"),(Vstup!S50),IF((C8="OB3"),(Vstup!S68)))))</f>
        <v>3</v>
      </c>
      <c r="G23" s="206">
        <f t="shared" si="1"/>
        <v>22.5</v>
      </c>
      <c r="H23" s="203">
        <f t="shared" si="0"/>
        <v>7.5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Přivolání se zastavením</v>
      </c>
      <c r="D24" s="238"/>
      <c r="E24" s="147">
        <v>6.5</v>
      </c>
      <c r="F24" s="205">
        <f>IF((C8="OBZ"),(Vstup!S15),IF((C8="OB1"),(Vstup!S33),IF((C8="OB2"),(Vstup!S51),IF((C8="OB3"),(Vstup!S69)))))</f>
        <v>4</v>
      </c>
      <c r="G24" s="206">
        <f t="shared" si="1"/>
        <v>26</v>
      </c>
      <c r="H24" s="203">
        <f t="shared" si="0"/>
        <v>6.5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9</v>
      </c>
      <c r="F25" s="209">
        <f>IF((C8="OBZ"),(Vstup!S16),IF((C8="OB1"),(Vstup!S34),IF((C8="OB2"),(Vstup!S52),IF((C8="OB3"),(Vstup!S70)))))</f>
        <v>2</v>
      </c>
      <c r="G25" s="210">
        <f>E25*F25</f>
        <v>18</v>
      </c>
      <c r="H25" s="203">
        <f t="shared" si="0"/>
        <v>9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260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3">
      <selection activeCell="F25" activeCellId="1" sqref="A4:I4 F25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+Vstup!B25</f>
        <v>Blanka Čápová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+Vstup!C25</f>
        <v>Arabela Windy Luck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+Vstup!D25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+Vstup!E25</f>
        <v>OB2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230</v>
      </c>
      <c r="E14" s="192" t="s">
        <v>35</v>
      </c>
      <c r="F14" s="193"/>
      <c r="G14" s="194" t="str">
        <f>IF((C8)="OBZ",(A15),IF((C8)="OB1",(A16),IF((C8)="OB2",(A17),IF((C8)="OB3",(A18)))))</f>
        <v>Velmi 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0</v>
      </c>
      <c r="F16" s="201">
        <f>IF((C8="OBZ"),(Vstup!S7),IF((C8="OB1"),(Vstup!S25),IF((C8="OB2"),(Vstup!S43),IF((C8="OB3"),(Vstup!S61)))))</f>
        <v>2</v>
      </c>
      <c r="G16" s="202">
        <f>E16*F16</f>
        <v>0</v>
      </c>
      <c r="H16" s="203">
        <f aca="true" t="shared" si="0" ref="H16:H25">IF(D16=0,E16*2,D16+E16)/2</f>
        <v>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</v>
      </c>
      <c r="D17" s="237"/>
      <c r="E17" s="147">
        <v>8.5</v>
      </c>
      <c r="F17" s="205">
        <f>IF((C8="OBZ"),(Vstup!S8),IF((C8="OB1"),(Vstup!S26),IF((C8="OB2"),(Vstup!S44),IF((C8="OB3"),(Vstup!S62)))))</f>
        <v>4</v>
      </c>
      <c r="G17" s="206">
        <f>E17*F17</f>
        <v>34</v>
      </c>
      <c r="H17" s="203">
        <f t="shared" si="0"/>
        <v>8.5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stoje a do sedu za chůze</v>
      </c>
      <c r="D18" s="238"/>
      <c r="E18" s="147">
        <v>8</v>
      </c>
      <c r="F18" s="205">
        <f>IF((C8="OBZ"),(Vstup!S9),IF((C8="OB1"),(Vstup!S27),IF((C8="OB2"),(Vstup!S45),IF((C8="OB3"),(Vstup!S63)))))</f>
        <v>3</v>
      </c>
      <c r="G18" s="206">
        <f>E18*F18</f>
        <v>24</v>
      </c>
      <c r="H18" s="203">
        <f t="shared" si="0"/>
        <v>8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Aport se skokem přes překážku</v>
      </c>
      <c r="D19" s="238"/>
      <c r="E19" s="147">
        <v>9.5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28.5</v>
      </c>
      <c r="H19" s="203">
        <f t="shared" si="0"/>
        <v>9.5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Pachové rozlišování</v>
      </c>
      <c r="D20" s="238"/>
      <c r="E20" s="147">
        <v>6.5</v>
      </c>
      <c r="F20" s="205">
        <f>IF((C8="OBZ"),(Vstup!S11),IF((C8="OB1"),(Vstup!S29),IF((C8="OB2"),(Vstup!S47),IF((C8="OB3"),(Vstup!S65)))))</f>
        <v>4</v>
      </c>
      <c r="G20" s="206">
        <f t="shared" si="1"/>
        <v>26</v>
      </c>
      <c r="H20" s="203">
        <f t="shared" si="0"/>
        <v>6.5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Ovladatelnost na dálku</v>
      </c>
      <c r="D21" s="238"/>
      <c r="E21" s="147">
        <v>7</v>
      </c>
      <c r="F21" s="205">
        <f>IF((C8="OBZ"),(Vstup!S12),IF((C8="OB1"),(Vstup!S30),IF((C8="OB2"),(Vstup!S48),IF((C8="OB3"),(Vstup!S66)))))</f>
        <v>4</v>
      </c>
      <c r="G21" s="206">
        <f t="shared" si="1"/>
        <v>28</v>
      </c>
      <c r="H21" s="203">
        <f t="shared" si="0"/>
        <v>7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6.5</v>
      </c>
      <c r="F22" s="205">
        <f>IF((C8="OBZ"),(Vstup!S13),IF((C8="OB1"),(Vstup!S31),IF((C8="OB2"),(Vstup!S49),IF((C8="OB3"),(Vstup!S67)))))</f>
        <v>3</v>
      </c>
      <c r="G22" s="206">
        <f t="shared" si="1"/>
        <v>19.5</v>
      </c>
      <c r="H22" s="203">
        <f t="shared" si="0"/>
        <v>6.5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Směrový aport</v>
      </c>
      <c r="D23" s="238"/>
      <c r="E23" s="147">
        <v>8</v>
      </c>
      <c r="F23" s="205">
        <f>IF((C8="OBZ"),(Vstup!S14),IF((C8="OB1"),(Vstup!S32),IF((C8="OB2"),(Vstup!S50),IF((C8="OB3"),(Vstup!S68)))))</f>
        <v>3</v>
      </c>
      <c r="G23" s="206">
        <f t="shared" si="1"/>
        <v>24</v>
      </c>
      <c r="H23" s="203">
        <f t="shared" si="0"/>
        <v>8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Přivolání se zastavením</v>
      </c>
      <c r="D24" s="238"/>
      <c r="E24" s="147">
        <v>7</v>
      </c>
      <c r="F24" s="205">
        <f>IF((C8="OBZ"),(Vstup!S15),IF((C8="OB1"),(Vstup!S33),IF((C8="OB2"),(Vstup!S51),IF((C8="OB3"),(Vstup!S69)))))</f>
        <v>4</v>
      </c>
      <c r="G24" s="206">
        <f t="shared" si="1"/>
        <v>28</v>
      </c>
      <c r="H24" s="203">
        <f t="shared" si="0"/>
        <v>7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9</v>
      </c>
      <c r="F25" s="209">
        <f>IF((C8="OBZ"),(Vstup!S16),IF((C8="OB1"),(Vstup!S34),IF((C8="OB2"),(Vstup!S52),IF((C8="OB3"),(Vstup!S70)))))</f>
        <v>2</v>
      </c>
      <c r="G25" s="210">
        <f>E25*F25</f>
        <v>18</v>
      </c>
      <c r="H25" s="203">
        <f t="shared" si="0"/>
        <v>9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230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1">
      <selection activeCell="E18" activeCellId="1" sqref="A4:I4 E18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+Vstup!B26</f>
        <v>Ladislava Richterová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+Vstup!C26</f>
        <v>Cat Ballow Hardy Horde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+Vstup!D26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+Vstup!E26</f>
        <v>OB3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264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10</v>
      </c>
      <c r="F16" s="201">
        <f>IF((C8="OBZ"),(Vstup!S7),IF((C8="OB1"),(Vstup!S25),IF((C8="OB2"),(Vstup!S43),IF((C8="OB3"),(Vstup!S61)))))</f>
        <v>3</v>
      </c>
      <c r="G16" s="202">
        <f>E16*F16</f>
        <v>30</v>
      </c>
      <c r="H16" s="203">
        <f aca="true" t="shared" si="0" ref="H16:H25">IF(D16=0,E16*2,D16+E16)/2</f>
        <v>10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Výborný</v>
      </c>
      <c r="B17" s="204">
        <v>2</v>
      </c>
      <c r="C17" s="237" t="str">
        <f>IF((C8="OBZ"),(Vstup!P8),IF((C8="OB1"),(Vstup!P26),IF((C8="OB2"),(Vstup!P44),IF((C8="OB3"),(Vstup!P62)))))</f>
        <v>Odložení vleže ve skupině</v>
      </c>
      <c r="D17" s="237"/>
      <c r="E17" s="147">
        <v>10</v>
      </c>
      <c r="F17" s="205">
        <f>IF((C8="OBZ"),(Vstup!S8),IF((C8="OB1"),(Vstup!S26),IF((C8="OB2"),(Vstup!S44),IF((C8="OB3"),(Vstup!S62)))))</f>
        <v>2</v>
      </c>
      <c r="G17" s="206">
        <f>E17*F17</f>
        <v>20</v>
      </c>
      <c r="H17" s="203">
        <f t="shared" si="0"/>
        <v>10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Výborný</v>
      </c>
      <c r="B18" s="204">
        <v>3</v>
      </c>
      <c r="C18" s="238" t="str">
        <f>IF((C8="OBZ"),(Vstup!P9),IF((C8="OB1"),(Vstup!P27),IF((C8="OB2"),(Vstup!P45),IF((C8="OB3"),(Vstup!P63)))))</f>
        <v>Vyslání do čtverce</v>
      </c>
      <c r="D18" s="238"/>
      <c r="E18" s="147">
        <v>8</v>
      </c>
      <c r="F18" s="205">
        <f>IF((C8="OBZ"),(Vstup!S9),IF((C8="OB1"),(Vstup!S27),IF((C8="OB2"),(Vstup!S45),IF((C8="OB3"),(Vstup!S63)))))</f>
        <v>4</v>
      </c>
      <c r="G18" s="206">
        <f>E18*F18</f>
        <v>32</v>
      </c>
      <c r="H18" s="203">
        <f t="shared" si="0"/>
        <v>8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za pochodu</v>
      </c>
      <c r="D19" s="238"/>
      <c r="E19" s="147">
        <v>8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24</v>
      </c>
      <c r="H19" s="203">
        <f t="shared" si="0"/>
        <v>8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 přes překážku</v>
      </c>
      <c r="D20" s="238"/>
      <c r="E20" s="147">
        <v>9</v>
      </c>
      <c r="F20" s="205">
        <f>IF((C8="OBZ"),(Vstup!S11),IF((C8="OB1"),(Vstup!S29),IF((C8="OB2"),(Vstup!S47),IF((C8="OB3"),(Vstup!S65)))))</f>
        <v>3</v>
      </c>
      <c r="G20" s="206">
        <f t="shared" si="1"/>
        <v>27</v>
      </c>
      <c r="H20" s="203">
        <f t="shared" si="0"/>
        <v>9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Pachové rozlišování</v>
      </c>
      <c r="D21" s="238"/>
      <c r="E21" s="147">
        <v>9</v>
      </c>
      <c r="F21" s="205">
        <f>IF((C8="OBZ"),(Vstup!S12),IF((C8="OB1"),(Vstup!S30),IF((C8="OB2"),(Vstup!S48),IF((C8="OB3"),(Vstup!S66)))))</f>
        <v>3</v>
      </c>
      <c r="G21" s="206">
        <f t="shared" si="1"/>
        <v>27</v>
      </c>
      <c r="H21" s="203">
        <f t="shared" si="0"/>
        <v>9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Ovladatelnost na dálku</v>
      </c>
      <c r="D22" s="238"/>
      <c r="E22" s="147">
        <v>8.5</v>
      </c>
      <c r="F22" s="205">
        <f>IF((C8="OBZ"),(Vstup!S13),IF((C8="OB1"),(Vstup!S31),IF((C8="OB2"),(Vstup!S49),IF((C8="OB3"),(Vstup!S67)))))</f>
        <v>4</v>
      </c>
      <c r="G22" s="206">
        <f t="shared" si="1"/>
        <v>34</v>
      </c>
      <c r="H22" s="203">
        <f t="shared" si="0"/>
        <v>8.5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Chůze u nohy</v>
      </c>
      <c r="D23" s="238"/>
      <c r="E23" s="147">
        <v>8</v>
      </c>
      <c r="F23" s="205">
        <f>IF((C8="OBZ"),(Vstup!S14),IF((C8="OB1"),(Vstup!S32),IF((C8="OB2"),(Vstup!S50),IF((C8="OB3"),(Vstup!S68)))))</f>
        <v>3</v>
      </c>
      <c r="G23" s="206">
        <f t="shared" si="1"/>
        <v>24</v>
      </c>
      <c r="H23" s="203">
        <f t="shared" si="0"/>
        <v>8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Směrový aport</v>
      </c>
      <c r="D24" s="238"/>
      <c r="E24" s="147">
        <v>6</v>
      </c>
      <c r="F24" s="205">
        <f>IF((C8="OBZ"),(Vstup!S15),IF((C8="OB1"),(Vstup!S33),IF((C8="OB2"),(Vstup!S51),IF((C8="OB3"),(Vstup!S69)))))</f>
        <v>3</v>
      </c>
      <c r="G24" s="206">
        <f t="shared" si="1"/>
        <v>18</v>
      </c>
      <c r="H24" s="203">
        <f t="shared" si="0"/>
        <v>6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Přivolání</v>
      </c>
      <c r="D25" s="239"/>
      <c r="E25" s="152">
        <v>7</v>
      </c>
      <c r="F25" s="209">
        <f>IF((C8="OBZ"),(Vstup!S16),IF((C8="OB1"),(Vstup!S34),IF((C8="OB2"),(Vstup!S52),IF((C8="OB3"),(Vstup!S70)))))</f>
        <v>4</v>
      </c>
      <c r="G25" s="210">
        <f>E25*F25</f>
        <v>28</v>
      </c>
      <c r="H25" s="203">
        <f t="shared" si="0"/>
        <v>7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264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20" zoomScaleNormal="120" workbookViewId="0" topLeftCell="C14">
      <selection activeCell="E25" activeCellId="1" sqref="A4:I4 E25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+Vstup!B27</f>
        <v>Vilemína Kracíková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+Vstup!C27</f>
        <v>Dargo Novterpod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+Vstup!D27</f>
        <v>Belgický ovčák malinois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+Vstup!E27</f>
        <v>OB3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208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Velmi 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Velmi dobrý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9</v>
      </c>
      <c r="F16" s="201">
        <f>IF((C8="OBZ"),(Vstup!S7),IF((C8="OB1"),(Vstup!S25),IF((C8="OB2"),(Vstup!S43),IF((C8="OB3"),(Vstup!S61)))))</f>
        <v>3</v>
      </c>
      <c r="G16" s="202">
        <f>E16*F16</f>
        <v>27</v>
      </c>
      <c r="H16" s="203">
        <f aca="true" t="shared" si="0" ref="H16:H25">IF(D16=0,E16*2,D16+E16)/2</f>
        <v>9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Dobrý</v>
      </c>
      <c r="B17" s="204">
        <v>2</v>
      </c>
      <c r="C17" s="237" t="str">
        <f>IF((C8="OBZ"),(Vstup!P8),IF((C8="OB1"),(Vstup!P26),IF((C8="OB2"),(Vstup!P44),IF((C8="OB3"),(Vstup!P62)))))</f>
        <v>Odložení vleže ve skupině</v>
      </c>
      <c r="D17" s="237"/>
      <c r="E17" s="147">
        <v>7.5</v>
      </c>
      <c r="F17" s="205">
        <f>IF((C8="OBZ"),(Vstup!S8),IF((C8="OB1"),(Vstup!S26),IF((C8="OB2"),(Vstup!S44),IF((C8="OB3"),(Vstup!S62)))))</f>
        <v>2</v>
      </c>
      <c r="G17" s="206">
        <f>E17*F17</f>
        <v>15</v>
      </c>
      <c r="H17" s="203">
        <f t="shared" si="0"/>
        <v>7.5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Dobrý</v>
      </c>
      <c r="B18" s="204">
        <v>3</v>
      </c>
      <c r="C18" s="238" t="str">
        <f>IF((C8="OBZ"),(Vstup!P9),IF((C8="OB1"),(Vstup!P27),IF((C8="OB2"),(Vstup!P45),IF((C8="OB3"),(Vstup!P63)))))</f>
        <v>Vyslání do čtverce</v>
      </c>
      <c r="D18" s="238"/>
      <c r="E18" s="147">
        <v>0</v>
      </c>
      <c r="F18" s="205">
        <f>IF((C8="OBZ"),(Vstup!S9),IF((C8="OB1"),(Vstup!S27),IF((C8="OB2"),(Vstup!S45),IF((C8="OB3"),(Vstup!S63)))))</f>
        <v>4</v>
      </c>
      <c r="G18" s="206">
        <f>E18*F18</f>
        <v>0</v>
      </c>
      <c r="H18" s="203">
        <f t="shared" si="0"/>
        <v>0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za pochodu</v>
      </c>
      <c r="D19" s="238"/>
      <c r="E19" s="147">
        <v>7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21</v>
      </c>
      <c r="H19" s="203">
        <f t="shared" si="0"/>
        <v>7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 přes překážku</v>
      </c>
      <c r="D20" s="238"/>
      <c r="E20" s="147">
        <v>8</v>
      </c>
      <c r="F20" s="205">
        <f>IF((C8="OBZ"),(Vstup!S11),IF((C8="OB1"),(Vstup!S29),IF((C8="OB2"),(Vstup!S47),IF((C8="OB3"),(Vstup!S65)))))</f>
        <v>3</v>
      </c>
      <c r="G20" s="206">
        <f t="shared" si="1"/>
        <v>24</v>
      </c>
      <c r="H20" s="203">
        <f t="shared" si="0"/>
        <v>8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Pachové rozlišování</v>
      </c>
      <c r="D21" s="238"/>
      <c r="E21" s="147">
        <v>7.5</v>
      </c>
      <c r="F21" s="205">
        <f>IF((C8="OBZ"),(Vstup!S12),IF((C8="OB1"),(Vstup!S30),IF((C8="OB2"),(Vstup!S48),IF((C8="OB3"),(Vstup!S66)))))</f>
        <v>3</v>
      </c>
      <c r="G21" s="206">
        <f t="shared" si="1"/>
        <v>22.5</v>
      </c>
      <c r="H21" s="203">
        <f t="shared" si="0"/>
        <v>7.5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Ovladatelnost na dálku</v>
      </c>
      <c r="D22" s="238"/>
      <c r="E22" s="147">
        <v>8</v>
      </c>
      <c r="F22" s="205">
        <f>IF((C8="OBZ"),(Vstup!S13),IF((C8="OB1"),(Vstup!S31),IF((C8="OB2"),(Vstup!S49),IF((C8="OB3"),(Vstup!S67)))))</f>
        <v>4</v>
      </c>
      <c r="G22" s="206">
        <f t="shared" si="1"/>
        <v>32</v>
      </c>
      <c r="H22" s="203">
        <f t="shared" si="0"/>
        <v>8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Chůze u nohy</v>
      </c>
      <c r="D23" s="238"/>
      <c r="E23" s="147">
        <v>5</v>
      </c>
      <c r="F23" s="205">
        <f>IF((C8="OBZ"),(Vstup!S14),IF((C8="OB1"),(Vstup!S32),IF((C8="OB2"),(Vstup!S50),IF((C8="OB3"),(Vstup!S68)))))</f>
        <v>3</v>
      </c>
      <c r="G23" s="206">
        <f t="shared" si="1"/>
        <v>15</v>
      </c>
      <c r="H23" s="203">
        <f t="shared" si="0"/>
        <v>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Směrový aport</v>
      </c>
      <c r="D24" s="238"/>
      <c r="E24" s="147">
        <v>6.5</v>
      </c>
      <c r="F24" s="205">
        <f>IF((C8="OBZ"),(Vstup!S15),IF((C8="OB1"),(Vstup!S33),IF((C8="OB2"),(Vstup!S51),IF((C8="OB3"),(Vstup!S69)))))</f>
        <v>3</v>
      </c>
      <c r="G24" s="206">
        <f t="shared" si="1"/>
        <v>19.5</v>
      </c>
      <c r="H24" s="203">
        <f t="shared" si="0"/>
        <v>6.5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Přivolání</v>
      </c>
      <c r="D25" s="239"/>
      <c r="E25" s="152">
        <v>8</v>
      </c>
      <c r="F25" s="209">
        <f>IF((C8="OBZ"),(Vstup!S16),IF((C8="OB1"),(Vstup!S34),IF((C8="OB2"),(Vstup!S52),IF((C8="OB3"),(Vstup!S70)))))</f>
        <v>4</v>
      </c>
      <c r="G25" s="210">
        <f>E25*F25</f>
        <v>32</v>
      </c>
      <c r="H25" s="203">
        <f t="shared" si="0"/>
        <v>8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208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40" zoomScaleNormal="140" workbookViewId="0" topLeftCell="D15">
      <selection activeCell="E23" activeCellId="1" sqref="A4:I4 E23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+Vstup!B28</f>
        <v>Zuzana Rozová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+Vstup!C28</f>
        <v>Queen Daggi z Roznetu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+Vstup!D28</f>
        <v>Malý knírač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+Vstup!E28</f>
        <v>OB3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228</v>
      </c>
      <c r="E14" s="192" t="s">
        <v>35</v>
      </c>
      <c r="F14" s="193"/>
      <c r="G14" s="194" t="str">
        <f>IF((C8)="OBZ",(A15),IF((C8)="OB1",(A16),IF((C8)="OB2",(A17),IF((C8)="OB3",(A18)))))</f>
        <v>Velmi 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9</v>
      </c>
      <c r="F16" s="201">
        <f>IF((C8="OBZ"),(Vstup!S7),IF((C8="OB1"),(Vstup!S25),IF((C8="OB2"),(Vstup!S43),IF((C8="OB3"),(Vstup!S61)))))</f>
        <v>3</v>
      </c>
      <c r="G16" s="202">
        <f>E16*F16</f>
        <v>27</v>
      </c>
      <c r="H16" s="203">
        <f aca="true" t="shared" si="0" ref="H16:H25">IF(D16=0,E16*2,D16+E16)/2</f>
        <v>9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Odložení vleže ve skupině</v>
      </c>
      <c r="D17" s="237"/>
      <c r="E17" s="147">
        <v>9</v>
      </c>
      <c r="F17" s="205">
        <f>IF((C8="OBZ"),(Vstup!S8),IF((C8="OB1"),(Vstup!S26),IF((C8="OB2"),(Vstup!S44),IF((C8="OB3"),(Vstup!S62)))))</f>
        <v>2</v>
      </c>
      <c r="G17" s="206">
        <f>E17*F17</f>
        <v>18</v>
      </c>
      <c r="H17" s="203">
        <f t="shared" si="0"/>
        <v>9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Vyslání do čtverce</v>
      </c>
      <c r="D18" s="238"/>
      <c r="E18" s="147">
        <v>7</v>
      </c>
      <c r="F18" s="205">
        <f>IF((C8="OBZ"),(Vstup!S9),IF((C8="OB1"),(Vstup!S27),IF((C8="OB2"),(Vstup!S45),IF((C8="OB3"),(Vstup!S63)))))</f>
        <v>4</v>
      </c>
      <c r="G18" s="206">
        <f>E18*F18</f>
        <v>28</v>
      </c>
      <c r="H18" s="203">
        <f t="shared" si="0"/>
        <v>7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za pochodu</v>
      </c>
      <c r="D19" s="238"/>
      <c r="E19" s="147">
        <v>6.5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19.5</v>
      </c>
      <c r="H19" s="203">
        <f t="shared" si="0"/>
        <v>6.5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 přes překážku</v>
      </c>
      <c r="D20" s="238"/>
      <c r="E20" s="147">
        <v>7.5</v>
      </c>
      <c r="F20" s="205">
        <f>IF((C8="OBZ"),(Vstup!S11),IF((C8="OB1"),(Vstup!S29),IF((C8="OB2"),(Vstup!S47),IF((C8="OB3"),(Vstup!S65)))))</f>
        <v>3</v>
      </c>
      <c r="G20" s="206">
        <f t="shared" si="1"/>
        <v>22.5</v>
      </c>
      <c r="H20" s="203">
        <f t="shared" si="0"/>
        <v>7.5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Pachové rozlišování</v>
      </c>
      <c r="D21" s="238"/>
      <c r="E21" s="147">
        <v>7.5</v>
      </c>
      <c r="F21" s="205">
        <f>IF((C8="OBZ"),(Vstup!S12),IF((C8="OB1"),(Vstup!S30),IF((C8="OB2"),(Vstup!S48),IF((C8="OB3"),(Vstup!S66)))))</f>
        <v>3</v>
      </c>
      <c r="G21" s="206">
        <f t="shared" si="1"/>
        <v>22.5</v>
      </c>
      <c r="H21" s="203">
        <f t="shared" si="0"/>
        <v>7.5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Ovladatelnost na dálku</v>
      </c>
      <c r="D22" s="238"/>
      <c r="E22" s="147">
        <v>6.5</v>
      </c>
      <c r="F22" s="205">
        <f>IF((C8="OBZ"),(Vstup!S13),IF((C8="OB1"),(Vstup!S31),IF((C8="OB2"),(Vstup!S49),IF((C8="OB3"),(Vstup!S67)))))</f>
        <v>4</v>
      </c>
      <c r="G22" s="206">
        <f t="shared" si="1"/>
        <v>26</v>
      </c>
      <c r="H22" s="203">
        <f t="shared" si="0"/>
        <v>6.5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Chůze u nohy</v>
      </c>
      <c r="D23" s="238"/>
      <c r="E23" s="147">
        <v>6</v>
      </c>
      <c r="F23" s="205">
        <f>IF((C8="OBZ"),(Vstup!S14),IF((C8="OB1"),(Vstup!S32),IF((C8="OB2"),(Vstup!S50),IF((C8="OB3"),(Vstup!S68)))))</f>
        <v>3</v>
      </c>
      <c r="G23" s="206">
        <f t="shared" si="1"/>
        <v>18</v>
      </c>
      <c r="H23" s="203">
        <f t="shared" si="0"/>
        <v>6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Směrový aport</v>
      </c>
      <c r="D24" s="238"/>
      <c r="E24" s="147">
        <v>5.5</v>
      </c>
      <c r="F24" s="205">
        <f>IF((C8="OBZ"),(Vstup!S15),IF((C8="OB1"),(Vstup!S33),IF((C8="OB2"),(Vstup!S51),IF((C8="OB3"),(Vstup!S69)))))</f>
        <v>3</v>
      </c>
      <c r="G24" s="206">
        <f t="shared" si="1"/>
        <v>16.5</v>
      </c>
      <c r="H24" s="203">
        <f t="shared" si="0"/>
        <v>5.5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Přivolání</v>
      </c>
      <c r="D25" s="239"/>
      <c r="E25" s="152">
        <v>7.5</v>
      </c>
      <c r="F25" s="209">
        <f>IF((C8="OBZ"),(Vstup!S16),IF((C8="OB1"),(Vstup!S34),IF((C8="OB2"),(Vstup!S52),IF((C8="OB3"),(Vstup!S70)))))</f>
        <v>4</v>
      </c>
      <c r="G25" s="210">
        <f>E25*F25</f>
        <v>30</v>
      </c>
      <c r="H25" s="203">
        <f t="shared" si="0"/>
        <v>7.5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228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10" zoomScaleNormal="110" workbookViewId="0" topLeftCell="B13">
      <selection activeCell="D7" activeCellId="1" sqref="A4:I4 D7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16" t="s">
        <v>205</v>
      </c>
      <c r="B1" s="117" t="s">
        <v>206</v>
      </c>
      <c r="C1" s="118" t="str">
        <f>+Vstup!I1</f>
        <v>OBEDIENCE CZ</v>
      </c>
      <c r="D1" s="119"/>
      <c r="E1" s="119"/>
      <c r="F1" s="119"/>
      <c r="G1" s="119"/>
      <c r="H1" s="119"/>
      <c r="I1" s="120"/>
    </row>
    <row r="2" spans="1:9" ht="18">
      <c r="A2" s="121" t="s">
        <v>207</v>
      </c>
      <c r="B2" s="12" t="s">
        <v>206</v>
      </c>
      <c r="C2" s="23" t="str">
        <f>+Vstup!I2</f>
        <v>5. MČR, Kladno</v>
      </c>
      <c r="D2" s="122"/>
      <c r="E2" s="122"/>
      <c r="F2" s="122"/>
      <c r="G2" s="122"/>
      <c r="H2" s="122"/>
      <c r="I2" s="123"/>
    </row>
    <row r="3" spans="1:9" ht="18">
      <c r="A3" s="121" t="s">
        <v>208</v>
      </c>
      <c r="B3" s="12" t="s">
        <v>206</v>
      </c>
      <c r="C3" s="13">
        <f>+Vstup!I3</f>
        <v>41238</v>
      </c>
      <c r="D3" s="122"/>
      <c r="E3" s="122"/>
      <c r="F3" s="122"/>
      <c r="G3" s="122"/>
      <c r="H3" s="122"/>
      <c r="I3" s="123"/>
    </row>
    <row r="4" spans="1:9" ht="18">
      <c r="A4" s="124"/>
      <c r="B4" s="12"/>
      <c r="C4" s="125"/>
      <c r="D4" s="122"/>
      <c r="E4" s="122"/>
      <c r="F4" s="122"/>
      <c r="G4" s="122"/>
      <c r="H4" s="122"/>
      <c r="I4" s="123"/>
    </row>
    <row r="5" spans="1:9" ht="18">
      <c r="A5" s="121" t="s">
        <v>209</v>
      </c>
      <c r="B5" s="12" t="s">
        <v>206</v>
      </c>
      <c r="C5" s="126" t="str">
        <f>+Vstup!B2</f>
        <v>Jana Piskačová</v>
      </c>
      <c r="D5" s="122"/>
      <c r="E5" s="122"/>
      <c r="F5" s="122"/>
      <c r="G5" s="122"/>
      <c r="H5" s="122"/>
      <c r="I5" s="123"/>
    </row>
    <row r="6" spans="1:9" ht="18">
      <c r="A6" s="121" t="s">
        <v>2</v>
      </c>
      <c r="B6" s="12" t="s">
        <v>206</v>
      </c>
      <c r="C6" s="126" t="str">
        <f>+Vstup!C2</f>
        <v>Eliáš Honzíkova cesta</v>
      </c>
      <c r="D6" s="122"/>
      <c r="E6" s="122"/>
      <c r="F6" s="122"/>
      <c r="G6" s="122"/>
      <c r="H6" s="122"/>
      <c r="I6" s="123"/>
    </row>
    <row r="7" spans="1:9" ht="18">
      <c r="A7" s="121" t="s">
        <v>3</v>
      </c>
      <c r="B7" s="12" t="s">
        <v>206</v>
      </c>
      <c r="C7" s="126" t="str">
        <f>+Vstup!D2</f>
        <v>Tibetský španěl</v>
      </c>
      <c r="D7" s="122"/>
      <c r="E7" s="122"/>
      <c r="F7" s="122"/>
      <c r="G7" s="122"/>
      <c r="H7" s="122"/>
      <c r="I7" s="123"/>
    </row>
    <row r="8" spans="1:9" ht="18">
      <c r="A8" s="121" t="s">
        <v>4</v>
      </c>
      <c r="B8" s="12" t="s">
        <v>206</v>
      </c>
      <c r="C8" s="126" t="str">
        <f>+Vstup!E2</f>
        <v>OBZ</v>
      </c>
      <c r="D8" s="122"/>
      <c r="E8" s="122"/>
      <c r="F8" s="122"/>
      <c r="G8" s="122"/>
      <c r="H8" s="122"/>
      <c r="I8" s="123"/>
    </row>
    <row r="9" spans="1:9" ht="15.75">
      <c r="A9" s="121"/>
      <c r="B9" s="127"/>
      <c r="C9" s="125"/>
      <c r="D9" s="122"/>
      <c r="E9" s="122"/>
      <c r="F9" s="122"/>
      <c r="G9" s="122"/>
      <c r="H9" s="122"/>
      <c r="I9" s="123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22"/>
      <c r="I10" s="123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33"/>
      <c r="I11" s="123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22"/>
      <c r="I12" s="123"/>
    </row>
    <row r="13" spans="1:9" ht="20.25">
      <c r="A13" s="121"/>
      <c r="B13" s="12"/>
      <c r="C13" s="23"/>
      <c r="D13" s="134" t="s">
        <v>212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22"/>
      <c r="I13" s="123"/>
    </row>
    <row r="14" spans="1:9" ht="20.25" customHeight="1">
      <c r="A14" s="135"/>
      <c r="B14" s="39"/>
      <c r="C14" s="23"/>
      <c r="D14" s="136" t="str">
        <f>IF(D13="DISK","DISK",(+G26+D13))</f>
        <v>DISK</v>
      </c>
      <c r="E14" s="137" t="s">
        <v>35</v>
      </c>
      <c r="F14" s="138"/>
      <c r="G14" s="139" t="str">
        <f>IF((C8)="OBZ",(A15),IF((C8)="OB1",(A16),IF((C8)="OB2",(A17),IF((C8)="OB3",(A18)))))</f>
        <v>Diskvalifikace</v>
      </c>
      <c r="H14" s="122"/>
      <c r="I14" s="123"/>
    </row>
    <row r="15" spans="1:9" ht="15.75">
      <c r="A15" s="140" t="str">
        <f>IF(D14="DISK","Diskvalifikace",IF(D14&gt;223.99,"Výborný",IF(D14&gt;195.99,"Velmi dobrý",IF(D14&gt;139.99,"Dobrý",IF(D14&lt;140,"Nehodnocen")))))</f>
        <v>Diskvalifikace</v>
      </c>
      <c r="B15" s="44" t="s">
        <v>42</v>
      </c>
      <c r="C15" s="223" t="s">
        <v>43</v>
      </c>
      <c r="D15" s="223"/>
      <c r="E15" s="141" t="s">
        <v>44</v>
      </c>
      <c r="F15" s="46" t="s">
        <v>45</v>
      </c>
      <c r="G15" s="47" t="s">
        <v>46</v>
      </c>
      <c r="H15" s="122"/>
      <c r="I15" s="123"/>
    </row>
    <row r="16" spans="1:9" ht="14.25" customHeight="1">
      <c r="A16" s="140" t="str">
        <f>IF(D14="DISK","Diskvalifikace",IF(D14&gt;223.99,"Výborný",IF(D14&gt;195.99,"Velmi dobrý",IF(D14&gt;139.99,"Dobrý",IF(D14&lt;140,"Nehodnocen")))))</f>
        <v>Diskvalifikace</v>
      </c>
      <c r="B16" s="142">
        <v>1</v>
      </c>
      <c r="C16" s="224" t="str">
        <f>IF((C8="OBZ"),(Vstup!P7),IF((C8="OB1"),(Vstup!P25),IF((C8="OB2"),(Vstup!P43),IF((C8="OB3"),(Vstup!P61)))))</f>
        <v>Odložení vleže ve skupině</v>
      </c>
      <c r="D16" s="224"/>
      <c r="E16" s="143">
        <v>0</v>
      </c>
      <c r="F16" s="144">
        <f>IF((C8="OBZ"),(Vstup!S7),IF((C8="OB1"),(Vstup!S25),IF((C8="OB2"),(Vstup!S43),IF((C8="OB3"),(Vstup!S61)))))</f>
        <v>2</v>
      </c>
      <c r="G16" s="145">
        <f>E16*F16</f>
        <v>0</v>
      </c>
      <c r="H16" s="146">
        <f aca="true" t="shared" si="0" ref="H16:H25">IF(D16=0,E16*2,D16+E16)/2</f>
        <v>0</v>
      </c>
      <c r="I16" s="123"/>
    </row>
    <row r="17" spans="1:9" ht="14.25" customHeight="1">
      <c r="A17" s="140" t="str">
        <f>IF(D14="DISK","Diskvalifikace",IF(D14&gt;255.99,"Výborný",IF(D14&gt;224.99,"Velmi dobrý",IF(D14&gt;191.99,"Dobrý",IF(D14&lt;192,"Nehodnocen")))))</f>
        <v>Diskvalifikace</v>
      </c>
      <c r="B17" s="75">
        <v>2</v>
      </c>
      <c r="C17" s="233" t="str">
        <f>IF((C8="OBZ"),(Vstup!P8),IF((C8="OB1"),(Vstup!P26),IF((C8="OB2"),(Vstup!P44),IF((C8="OB3"),(Vstup!P62)))))</f>
        <v>Vyslání do čtverce </v>
      </c>
      <c r="D17" s="233"/>
      <c r="E17" s="147">
        <v>8.5</v>
      </c>
      <c r="F17" s="148">
        <f>IF((C8="OBZ"),(Vstup!S8),IF((C8="OB1"),(Vstup!S26),IF((C8="OB2"),(Vstup!S44),IF((C8="OB3"),(Vstup!S62)))))</f>
        <v>3</v>
      </c>
      <c r="G17" s="149">
        <f>E17*F17</f>
        <v>25.5</v>
      </c>
      <c r="H17" s="146">
        <f t="shared" si="0"/>
        <v>8.5</v>
      </c>
      <c r="I17" s="123"/>
    </row>
    <row r="18" spans="1:9" ht="14.25" customHeight="1">
      <c r="A18" s="140" t="str">
        <f>IF(D14="DISK","Diskvalifikace",IF(D14&gt;255.99,"Výborný",IF(D14&gt;224.99,"Velmi dobrý",IF(D14&gt;191.99,"Dobrý",IF(D14&lt;192,"Nehodnocen")))))</f>
        <v>Diskvalifikace</v>
      </c>
      <c r="B18" s="75">
        <v>3</v>
      </c>
      <c r="C18" s="225" t="str">
        <f>IF((C8="OBZ"),(Vstup!P9),IF((C8="OB1"),(Vstup!P27),IF((C8="OB2"),(Vstup!P45),IF((C8="OB3"),(Vstup!P63)))))</f>
        <v>Odložení do lehu za chůze</v>
      </c>
      <c r="D18" s="225"/>
      <c r="E18" s="147">
        <v>0</v>
      </c>
      <c r="F18" s="148">
        <f>IF((C8="OBZ"),(Vstup!S9),IF((C8="OB1"),(Vstup!S27),IF((C8="OB2"),(Vstup!S45),IF((C8="OB3"),(Vstup!S63)))))</f>
        <v>3</v>
      </c>
      <c r="G18" s="149">
        <f>E18*F18</f>
        <v>0</v>
      </c>
      <c r="H18" s="146">
        <f t="shared" si="0"/>
        <v>0</v>
      </c>
      <c r="I18" s="123"/>
    </row>
    <row r="19" spans="1:9" ht="14.25" customHeight="1">
      <c r="A19" s="150"/>
      <c r="B19" s="75">
        <v>4</v>
      </c>
      <c r="C19" s="225" t="str">
        <f>IF((C8="OBZ"),(Vstup!P10),IF((C8="OB1"),(Vstup!P28),IF((C8="OB2"),(Vstup!P46),IF((C8="OB3"),(Vstup!P64)))))</f>
        <v>Odložení do sedu za chůze</v>
      </c>
      <c r="D19" s="225"/>
      <c r="E19" s="147">
        <v>8</v>
      </c>
      <c r="F19" s="148">
        <f>IF((C8="OBZ"),(Vstup!S10),IF((C8="OB1"),(Vstup!S28),IF((C8="OB2"),(Vstup!S46),IF((C8="OB3"),(Vstup!S64)))))</f>
        <v>3</v>
      </c>
      <c r="G19" s="149">
        <f aca="true" t="shared" si="1" ref="G19:G24">E19*F19</f>
        <v>24</v>
      </c>
      <c r="H19" s="146">
        <f t="shared" si="0"/>
        <v>8</v>
      </c>
      <c r="I19" s="123"/>
    </row>
    <row r="20" spans="1:9" ht="14.25" customHeight="1">
      <c r="A20" s="150"/>
      <c r="B20" s="75">
        <v>5</v>
      </c>
      <c r="C20" s="225" t="str">
        <f>IF((C8="OBZ"),(Vstup!P11),IF((C8="OB1"),(Vstup!P29),IF((C8="OB2"),(Vstup!P47),IF((C8="OB3"),(Vstup!P65)))))</f>
        <v>Přivolání</v>
      </c>
      <c r="D20" s="225"/>
      <c r="E20" s="147">
        <v>0</v>
      </c>
      <c r="F20" s="148">
        <f>IF((C8="OBZ"),(Vstup!S11),IF((C8="OB1"),(Vstup!S29),IF((C8="OB2"),(Vstup!S47),IF((C8="OB3"),(Vstup!S65)))))</f>
        <v>3</v>
      </c>
      <c r="G20" s="149">
        <f t="shared" si="1"/>
        <v>0</v>
      </c>
      <c r="H20" s="146">
        <f t="shared" si="0"/>
        <v>0</v>
      </c>
      <c r="I20" s="123"/>
    </row>
    <row r="21" spans="1:9" ht="14.25" customHeight="1">
      <c r="A21" s="150"/>
      <c r="B21" s="75">
        <v>6</v>
      </c>
      <c r="C21" s="225" t="str">
        <f>IF((C8="OBZ"),(Vstup!P12),IF((C8="OB1"),(Vstup!P30),IF((C8="OB2"),(Vstup!P48),IF((C8="OB3"),(Vstup!P66)))))</f>
        <v>Chůze u nohy</v>
      </c>
      <c r="D21" s="225"/>
      <c r="E21" s="147">
        <v>0</v>
      </c>
      <c r="F21" s="148">
        <f>IF((C8="OBZ"),(Vstup!S12),IF((C8="OB1"),(Vstup!S30),IF((C8="OB2"),(Vstup!S48),IF((C8="OB3"),(Vstup!S66)))))</f>
        <v>3</v>
      </c>
      <c r="G21" s="149">
        <f t="shared" si="1"/>
        <v>0</v>
      </c>
      <c r="H21" s="146">
        <f t="shared" si="0"/>
        <v>0</v>
      </c>
      <c r="I21" s="123"/>
    </row>
    <row r="22" spans="1:9" ht="14.25" customHeight="1">
      <c r="A22" s="150"/>
      <c r="B22" s="75">
        <v>7</v>
      </c>
      <c r="C22" s="225" t="str">
        <f>IF((C8="OBZ"),(Vstup!P13),IF((C8="OB1"),(Vstup!P31),IF((C8="OB2"),(Vstup!P49),IF((C8="OB3"),(Vstup!P67)))))</f>
        <v>Držení aportovací činky</v>
      </c>
      <c r="D22" s="225"/>
      <c r="E22" s="147">
        <v>0</v>
      </c>
      <c r="F22" s="148">
        <f>IF((C8="OBZ"),(Vstup!S13),IF((C8="OB1"),(Vstup!S31),IF((C8="OB2"),(Vstup!S49),IF((C8="OB3"),(Vstup!S67)))))</f>
        <v>3</v>
      </c>
      <c r="G22" s="149">
        <f t="shared" si="1"/>
        <v>0</v>
      </c>
      <c r="H22" s="146">
        <f t="shared" si="0"/>
        <v>0</v>
      </c>
      <c r="I22" s="123"/>
    </row>
    <row r="23" spans="1:9" ht="14.25" customHeight="1">
      <c r="A23" s="150"/>
      <c r="B23" s="75">
        <v>8</v>
      </c>
      <c r="C23" s="225" t="str">
        <f>IF((C8="OBZ"),(Vstup!P14),IF((C8="OB1"),(Vstup!P32),IF((C8="OB2"),(Vstup!P50),IF((C8="OB3"),(Vstup!P68)))))</f>
        <v>Ovladatelnost na dálku</v>
      </c>
      <c r="D23" s="225"/>
      <c r="E23" s="147">
        <v>0</v>
      </c>
      <c r="F23" s="148">
        <f>IF((C8="OBZ"),(Vstup!S14),IF((C8="OB1"),(Vstup!S32),IF((C8="OB2"),(Vstup!S50),IF((C8="OB3"),(Vstup!S68)))))</f>
        <v>3</v>
      </c>
      <c r="G23" s="149">
        <f t="shared" si="1"/>
        <v>0</v>
      </c>
      <c r="H23" s="146">
        <f t="shared" si="0"/>
        <v>0</v>
      </c>
      <c r="I23" s="123"/>
    </row>
    <row r="24" spans="1:9" ht="14.25" customHeight="1">
      <c r="A24" s="150"/>
      <c r="B24" s="75">
        <v>9</v>
      </c>
      <c r="C24" s="225" t="str">
        <f>IF((C8="OBZ"),(Vstup!P15),IF((C8="OB1"),(Vstup!P33),IF((C8="OB2"),(Vstup!P51),IF((C8="OB3"),(Vstup!P69)))))</f>
        <v>Skok přes překážku</v>
      </c>
      <c r="D24" s="225"/>
      <c r="E24" s="147">
        <v>0</v>
      </c>
      <c r="F24" s="148">
        <f>IF((C8="OBZ"),(Vstup!S15),IF((C8="OB1"),(Vstup!S33),IF((C8="OB2"),(Vstup!S51),IF((C8="OB3"),(Vstup!S69)))))</f>
        <v>3</v>
      </c>
      <c r="G24" s="149">
        <f t="shared" si="1"/>
        <v>0</v>
      </c>
      <c r="H24" s="146">
        <f t="shared" si="0"/>
        <v>0</v>
      </c>
      <c r="I24" s="123"/>
    </row>
    <row r="25" spans="1:9" ht="14.25" customHeight="1">
      <c r="A25" s="150"/>
      <c r="B25" s="151">
        <v>10</v>
      </c>
      <c r="C25" s="234" t="str">
        <f>IF((C8="OBZ"),(Vstup!P16),IF((C8="OB1"),(Vstup!P34),IF((C8="OB2"),(Vstup!P52),IF((C8="OB3"),(Vstup!P70)))))</f>
        <v>Všeobecný dojem</v>
      </c>
      <c r="D25" s="234"/>
      <c r="E25" s="152">
        <v>0</v>
      </c>
      <c r="F25" s="153">
        <f>IF((C8="OBZ"),(Vstup!S16),IF((C8="OB1"),(Vstup!S34),IF((C8="OB2"),(Vstup!S52),IF((C8="OB3"),(Vstup!S70)))))</f>
        <v>2</v>
      </c>
      <c r="G25" s="154">
        <f>E25*F25</f>
        <v>0</v>
      </c>
      <c r="H25" s="146">
        <f t="shared" si="0"/>
        <v>0</v>
      </c>
      <c r="I25" s="123"/>
    </row>
    <row r="26" spans="1:9" ht="19.5">
      <c r="A26" s="150"/>
      <c r="B26" s="155"/>
      <c r="C26" s="156" t="s">
        <v>87</v>
      </c>
      <c r="D26" s="156"/>
      <c r="E26" s="156"/>
      <c r="F26" s="156"/>
      <c r="G26" s="157">
        <f>SUM(G16:G25)</f>
        <v>49.5</v>
      </c>
      <c r="H26" s="158"/>
      <c r="I26" s="123"/>
    </row>
    <row r="27" spans="1:9" ht="15">
      <c r="A27" s="159"/>
      <c r="B27" s="160"/>
      <c r="C27" s="161"/>
      <c r="D27" s="161"/>
      <c r="E27" s="161"/>
      <c r="F27" s="161"/>
      <c r="G27" s="162"/>
      <c r="H27" s="163"/>
      <c r="I27" s="164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40" zoomScaleNormal="140" workbookViewId="0" topLeftCell="D15">
      <selection activeCell="E25" activeCellId="1" sqref="A4:I4 E25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+Vstup!B29</f>
        <v>Jana Gibová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+Vstup!C29</f>
        <v>Calypso Carl Hardy Horde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+Vstup!D29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+Vstup!E29</f>
        <v>OB3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243.5</v>
      </c>
      <c r="E14" s="192" t="s">
        <v>35</v>
      </c>
      <c r="F14" s="193"/>
      <c r="G14" s="194" t="str">
        <f>IF((C8)="OBZ",(A15),IF((C8)="OB1",(A16),IF((C8)="OB2",(A17),IF((C8)="OB3",(A18)))))</f>
        <v>Velmi 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8.5</v>
      </c>
      <c r="F16" s="201">
        <f>IF((C8="OBZ"),(Vstup!S7),IF((C8="OB1"),(Vstup!S25),IF((C8="OB2"),(Vstup!S43),IF((C8="OB3"),(Vstup!S61)))))</f>
        <v>3</v>
      </c>
      <c r="G16" s="202">
        <f>E16*F16</f>
        <v>25.5</v>
      </c>
      <c r="H16" s="203">
        <f aca="true" t="shared" si="0" ref="H16:H25">IF(D16=0,E16*2,D16+E16)/2</f>
        <v>8.5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Odložení vleže ve skupině</v>
      </c>
      <c r="D17" s="237"/>
      <c r="E17" s="147">
        <v>8</v>
      </c>
      <c r="F17" s="205">
        <f>IF((C8="OBZ"),(Vstup!S8),IF((C8="OB1"),(Vstup!S26),IF((C8="OB2"),(Vstup!S44),IF((C8="OB3"),(Vstup!S62)))))</f>
        <v>2</v>
      </c>
      <c r="G17" s="206">
        <f>E17*F17</f>
        <v>16</v>
      </c>
      <c r="H17" s="203">
        <f t="shared" si="0"/>
        <v>8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Vyslání do čtverce</v>
      </c>
      <c r="D18" s="238"/>
      <c r="E18" s="147">
        <v>8.5</v>
      </c>
      <c r="F18" s="205">
        <f>IF((C8="OBZ"),(Vstup!S9),IF((C8="OB1"),(Vstup!S27),IF((C8="OB2"),(Vstup!S45),IF((C8="OB3"),(Vstup!S63)))))</f>
        <v>4</v>
      </c>
      <c r="G18" s="206">
        <f>E18*F18</f>
        <v>34</v>
      </c>
      <c r="H18" s="203">
        <f t="shared" si="0"/>
        <v>8.5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za pochodu</v>
      </c>
      <c r="D19" s="238"/>
      <c r="E19" s="147">
        <v>8.5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25.5</v>
      </c>
      <c r="H19" s="203">
        <f t="shared" si="0"/>
        <v>8.5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 přes překážku</v>
      </c>
      <c r="D20" s="238"/>
      <c r="E20" s="147">
        <v>8.5</v>
      </c>
      <c r="F20" s="205">
        <f>IF((C8="OBZ"),(Vstup!S11),IF((C8="OB1"),(Vstup!S29),IF((C8="OB2"),(Vstup!S47),IF((C8="OB3"),(Vstup!S65)))))</f>
        <v>3</v>
      </c>
      <c r="G20" s="206">
        <f t="shared" si="1"/>
        <v>25.5</v>
      </c>
      <c r="H20" s="203">
        <f t="shared" si="0"/>
        <v>8.5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Pachové rozlišování</v>
      </c>
      <c r="D21" s="238"/>
      <c r="E21" s="147">
        <v>0</v>
      </c>
      <c r="F21" s="205">
        <f>IF((C8="OBZ"),(Vstup!S12),IF((C8="OB1"),(Vstup!S30),IF((C8="OB2"),(Vstup!S48),IF((C8="OB3"),(Vstup!S66)))))</f>
        <v>3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Ovladatelnost na dálku</v>
      </c>
      <c r="D22" s="238"/>
      <c r="E22" s="147">
        <v>8</v>
      </c>
      <c r="F22" s="205">
        <f>IF((C8="OBZ"),(Vstup!S13),IF((C8="OB1"),(Vstup!S31),IF((C8="OB2"),(Vstup!S49),IF((C8="OB3"),(Vstup!S67)))))</f>
        <v>4</v>
      </c>
      <c r="G22" s="206">
        <f t="shared" si="1"/>
        <v>32</v>
      </c>
      <c r="H22" s="203">
        <f t="shared" si="0"/>
        <v>8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Chůze u nohy</v>
      </c>
      <c r="D23" s="238"/>
      <c r="E23" s="147">
        <v>8</v>
      </c>
      <c r="F23" s="205">
        <f>IF((C8="OBZ"),(Vstup!S14),IF((C8="OB1"),(Vstup!S32),IF((C8="OB2"),(Vstup!S50),IF((C8="OB3"),(Vstup!S68)))))</f>
        <v>3</v>
      </c>
      <c r="G23" s="206">
        <f t="shared" si="1"/>
        <v>24</v>
      </c>
      <c r="H23" s="203">
        <f t="shared" si="0"/>
        <v>8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Směrový aport</v>
      </c>
      <c r="D24" s="238"/>
      <c r="E24" s="147">
        <v>9</v>
      </c>
      <c r="F24" s="205">
        <f>IF((C8="OBZ"),(Vstup!S15),IF((C8="OB1"),(Vstup!S33),IF((C8="OB2"),(Vstup!S51),IF((C8="OB3"),(Vstup!S69)))))</f>
        <v>3</v>
      </c>
      <c r="G24" s="206">
        <f t="shared" si="1"/>
        <v>27</v>
      </c>
      <c r="H24" s="203">
        <f t="shared" si="0"/>
        <v>9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Přivolání</v>
      </c>
      <c r="D25" s="239"/>
      <c r="E25" s="152">
        <v>8.5</v>
      </c>
      <c r="F25" s="209">
        <f>IF((C8="OBZ"),(Vstup!S16),IF((C8="OB1"),(Vstup!S34),IF((C8="OB2"),(Vstup!S52),IF((C8="OB3"),(Vstup!S70)))))</f>
        <v>4</v>
      </c>
      <c r="G25" s="210">
        <f>E25*F25</f>
        <v>34</v>
      </c>
      <c r="H25" s="203">
        <f t="shared" si="0"/>
        <v>8.5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243.5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40" zoomScaleNormal="140" workbookViewId="0" topLeftCell="D15">
      <selection activeCell="E25" activeCellId="1" sqref="A4:I4 E25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+Vstup!B30</f>
        <v>Lucie Prause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+Vstup!C30</f>
        <v>Vendulka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+Vstup!D30</f>
        <v>Kříženec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+Vstup!E30</f>
        <v>OB3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216.5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Velmi 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Velmi dobrý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0</v>
      </c>
      <c r="F16" s="201">
        <f>IF((C8="OBZ"),(Vstup!S7),IF((C8="OB1"),(Vstup!S25),IF((C8="OB2"),(Vstup!S43),IF((C8="OB3"),(Vstup!S61)))))</f>
        <v>3</v>
      </c>
      <c r="G16" s="202">
        <f>E16*F16</f>
        <v>0</v>
      </c>
      <c r="H16" s="203">
        <f aca="true" t="shared" si="0" ref="H16:H25">IF(D16=0,E16*2,D16+E16)/2</f>
        <v>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Dobrý</v>
      </c>
      <c r="B17" s="204">
        <v>2</v>
      </c>
      <c r="C17" s="237" t="str">
        <f>IF((C8="OBZ"),(Vstup!P8),IF((C8="OB1"),(Vstup!P26),IF((C8="OB2"),(Vstup!P44),IF((C8="OB3"),(Vstup!P62)))))</f>
        <v>Odložení vleže ve skupině</v>
      </c>
      <c r="D17" s="237"/>
      <c r="E17" s="147">
        <v>9</v>
      </c>
      <c r="F17" s="205">
        <f>IF((C8="OBZ"),(Vstup!S8),IF((C8="OB1"),(Vstup!S26),IF((C8="OB2"),(Vstup!S44),IF((C8="OB3"),(Vstup!S62)))))</f>
        <v>2</v>
      </c>
      <c r="G17" s="206">
        <f>E17*F17</f>
        <v>18</v>
      </c>
      <c r="H17" s="203">
        <f t="shared" si="0"/>
        <v>9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Dobrý</v>
      </c>
      <c r="B18" s="204">
        <v>3</v>
      </c>
      <c r="C18" s="238" t="str">
        <f>IF((C8="OBZ"),(Vstup!P9),IF((C8="OB1"),(Vstup!P27),IF((C8="OB2"),(Vstup!P45),IF((C8="OB3"),(Vstup!P63)))))</f>
        <v>Vyslání do čtverce</v>
      </c>
      <c r="D18" s="238"/>
      <c r="E18" s="147">
        <v>8.5</v>
      </c>
      <c r="F18" s="205">
        <f>IF((C8="OBZ"),(Vstup!S9),IF((C8="OB1"),(Vstup!S27),IF((C8="OB2"),(Vstup!S45),IF((C8="OB3"),(Vstup!S63)))))</f>
        <v>4</v>
      </c>
      <c r="G18" s="206">
        <f>E18*F18</f>
        <v>34</v>
      </c>
      <c r="H18" s="203">
        <f t="shared" si="0"/>
        <v>8.5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za pochodu</v>
      </c>
      <c r="D19" s="238"/>
      <c r="E19" s="147">
        <v>5.5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16.5</v>
      </c>
      <c r="H19" s="203">
        <f t="shared" si="0"/>
        <v>5.5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 přes překážku</v>
      </c>
      <c r="D20" s="238"/>
      <c r="E20" s="147">
        <v>8.5</v>
      </c>
      <c r="F20" s="205">
        <f>IF((C8="OBZ"),(Vstup!S11),IF((C8="OB1"),(Vstup!S29),IF((C8="OB2"),(Vstup!S47),IF((C8="OB3"),(Vstup!S65)))))</f>
        <v>3</v>
      </c>
      <c r="G20" s="206">
        <f t="shared" si="1"/>
        <v>25.5</v>
      </c>
      <c r="H20" s="203">
        <f t="shared" si="0"/>
        <v>8.5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Pachové rozlišování</v>
      </c>
      <c r="D21" s="238"/>
      <c r="E21" s="147">
        <v>8</v>
      </c>
      <c r="F21" s="205">
        <f>IF((C8="OBZ"),(Vstup!S12),IF((C8="OB1"),(Vstup!S30),IF((C8="OB2"),(Vstup!S48),IF((C8="OB3"),(Vstup!S66)))))</f>
        <v>3</v>
      </c>
      <c r="G21" s="206">
        <f t="shared" si="1"/>
        <v>24</v>
      </c>
      <c r="H21" s="203">
        <f t="shared" si="0"/>
        <v>8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Ovladatelnost na dálku</v>
      </c>
      <c r="D22" s="238"/>
      <c r="E22" s="147">
        <v>7.5</v>
      </c>
      <c r="F22" s="205">
        <f>IF((C8="OBZ"),(Vstup!S13),IF((C8="OB1"),(Vstup!S31),IF((C8="OB2"),(Vstup!S49),IF((C8="OB3"),(Vstup!S67)))))</f>
        <v>4</v>
      </c>
      <c r="G22" s="206">
        <f t="shared" si="1"/>
        <v>30</v>
      </c>
      <c r="H22" s="203">
        <f t="shared" si="0"/>
        <v>7.5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Chůze u nohy</v>
      </c>
      <c r="D23" s="238"/>
      <c r="E23" s="147">
        <v>7.5</v>
      </c>
      <c r="F23" s="205">
        <f>IF((C8="OBZ"),(Vstup!S14),IF((C8="OB1"),(Vstup!S32),IF((C8="OB2"),(Vstup!S50),IF((C8="OB3"),(Vstup!S68)))))</f>
        <v>3</v>
      </c>
      <c r="G23" s="206">
        <f t="shared" si="1"/>
        <v>22.5</v>
      </c>
      <c r="H23" s="203">
        <f t="shared" si="0"/>
        <v>7.5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Směrový aport</v>
      </c>
      <c r="D24" s="238"/>
      <c r="E24" s="147">
        <v>8</v>
      </c>
      <c r="F24" s="205">
        <f>IF((C8="OBZ"),(Vstup!S15),IF((C8="OB1"),(Vstup!S33),IF((C8="OB2"),(Vstup!S51),IF((C8="OB3"),(Vstup!S69)))))</f>
        <v>3</v>
      </c>
      <c r="G24" s="206">
        <f t="shared" si="1"/>
        <v>24</v>
      </c>
      <c r="H24" s="203">
        <f t="shared" si="0"/>
        <v>8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Přivolání</v>
      </c>
      <c r="D25" s="239"/>
      <c r="E25" s="152">
        <v>5.5</v>
      </c>
      <c r="F25" s="209">
        <f>IF((C8="OBZ"),(Vstup!S16),IF((C8="OB1"),(Vstup!S34),IF((C8="OB2"),(Vstup!S52),IF((C8="OB3"),(Vstup!S70)))))</f>
        <v>4</v>
      </c>
      <c r="G25" s="210">
        <f>E25*F25</f>
        <v>22</v>
      </c>
      <c r="H25" s="203">
        <f t="shared" si="0"/>
        <v>5.5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216.5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40" zoomScaleNormal="140" workbookViewId="0" topLeftCell="D15">
      <selection activeCell="D26" activeCellId="1" sqref="A4:I4 D26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+Vstup!B31</f>
        <v>Marek Pavlů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+Vstup!C31</f>
        <v>All My Life Kiaora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+Vstup!D31</f>
        <v>Bearded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+Vstup!E31</f>
        <v>OB3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195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6</v>
      </c>
      <c r="F16" s="201">
        <f>IF((C8="OBZ"),(Vstup!S7),IF((C8="OB1"),(Vstup!S25),IF((C8="OB2"),(Vstup!S43),IF((C8="OB3"),(Vstup!S61)))))</f>
        <v>3</v>
      </c>
      <c r="G16" s="202">
        <f>E16*F16</f>
        <v>18</v>
      </c>
      <c r="H16" s="203">
        <f aca="true" t="shared" si="0" ref="H16:H25">IF(D16=0,E16*2,D16+E16)/2</f>
        <v>6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Dobrý</v>
      </c>
      <c r="B17" s="204">
        <v>2</v>
      </c>
      <c r="C17" s="237" t="str">
        <f>IF((C8="OBZ"),(Vstup!P8),IF((C8="OB1"),(Vstup!P26),IF((C8="OB2"),(Vstup!P44),IF((C8="OB3"),(Vstup!P62)))))</f>
        <v>Odložení vleže ve skupině</v>
      </c>
      <c r="D17" s="237"/>
      <c r="E17" s="147">
        <v>8</v>
      </c>
      <c r="F17" s="205">
        <f>IF((C8="OBZ"),(Vstup!S8),IF((C8="OB1"),(Vstup!S26),IF((C8="OB2"),(Vstup!S44),IF((C8="OB3"),(Vstup!S62)))))</f>
        <v>2</v>
      </c>
      <c r="G17" s="206">
        <f>E17*F17</f>
        <v>16</v>
      </c>
      <c r="H17" s="203">
        <f t="shared" si="0"/>
        <v>8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Dobrý</v>
      </c>
      <c r="B18" s="204">
        <v>3</v>
      </c>
      <c r="C18" s="238" t="str">
        <f>IF((C8="OBZ"),(Vstup!P9),IF((C8="OB1"),(Vstup!P27),IF((C8="OB2"),(Vstup!P45),IF((C8="OB3"),(Vstup!P63)))))</f>
        <v>Vyslání do čtverce</v>
      </c>
      <c r="D18" s="238"/>
      <c r="E18" s="147">
        <v>0</v>
      </c>
      <c r="F18" s="205">
        <f>IF((C8="OBZ"),(Vstup!S9),IF((C8="OB1"),(Vstup!S27),IF((C8="OB2"),(Vstup!S45),IF((C8="OB3"),(Vstup!S63)))))</f>
        <v>4</v>
      </c>
      <c r="G18" s="206">
        <f>E18*F18</f>
        <v>0</v>
      </c>
      <c r="H18" s="203">
        <f t="shared" si="0"/>
        <v>0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za pochodu</v>
      </c>
      <c r="D19" s="238"/>
      <c r="E19" s="147">
        <v>8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24</v>
      </c>
      <c r="H19" s="203">
        <f t="shared" si="0"/>
        <v>8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 přes překážku</v>
      </c>
      <c r="D20" s="238"/>
      <c r="E20" s="147">
        <v>8</v>
      </c>
      <c r="F20" s="205">
        <f>IF((C8="OBZ"),(Vstup!S11),IF((C8="OB1"),(Vstup!S29),IF((C8="OB2"),(Vstup!S47),IF((C8="OB3"),(Vstup!S65)))))</f>
        <v>3</v>
      </c>
      <c r="G20" s="206">
        <f t="shared" si="1"/>
        <v>24</v>
      </c>
      <c r="H20" s="203">
        <f t="shared" si="0"/>
        <v>8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Pachové rozlišování</v>
      </c>
      <c r="D21" s="238"/>
      <c r="E21" s="147">
        <v>0</v>
      </c>
      <c r="F21" s="205">
        <f>IF((C8="OBZ"),(Vstup!S12),IF((C8="OB1"),(Vstup!S30),IF((C8="OB2"),(Vstup!S48),IF((C8="OB3"),(Vstup!S66)))))</f>
        <v>3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Ovladatelnost na dálku</v>
      </c>
      <c r="D22" s="238"/>
      <c r="E22" s="147">
        <v>8</v>
      </c>
      <c r="F22" s="205">
        <f>IF((C8="OBZ"),(Vstup!S13),IF((C8="OB1"),(Vstup!S31),IF((C8="OB2"),(Vstup!S49),IF((C8="OB3"),(Vstup!S67)))))</f>
        <v>4</v>
      </c>
      <c r="G22" s="206">
        <f t="shared" si="1"/>
        <v>32</v>
      </c>
      <c r="H22" s="203">
        <f t="shared" si="0"/>
        <v>8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Chůze u nohy</v>
      </c>
      <c r="D23" s="238"/>
      <c r="E23" s="147">
        <v>9</v>
      </c>
      <c r="F23" s="205">
        <f>IF((C8="OBZ"),(Vstup!S14),IF((C8="OB1"),(Vstup!S32),IF((C8="OB2"),(Vstup!S50),IF((C8="OB3"),(Vstup!S68)))))</f>
        <v>3</v>
      </c>
      <c r="G23" s="206">
        <f t="shared" si="1"/>
        <v>27</v>
      </c>
      <c r="H23" s="203">
        <f t="shared" si="0"/>
        <v>9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Směrový aport</v>
      </c>
      <c r="D24" s="238"/>
      <c r="E24" s="147">
        <v>8</v>
      </c>
      <c r="F24" s="205">
        <f>IF((C8="OBZ"),(Vstup!S15),IF((C8="OB1"),(Vstup!S33),IF((C8="OB2"),(Vstup!S51),IF((C8="OB3"),(Vstup!S69)))))</f>
        <v>3</v>
      </c>
      <c r="G24" s="206">
        <f t="shared" si="1"/>
        <v>24</v>
      </c>
      <c r="H24" s="203">
        <f t="shared" si="0"/>
        <v>8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Přivolání</v>
      </c>
      <c r="D25" s="239"/>
      <c r="E25" s="152">
        <v>7.5</v>
      </c>
      <c r="F25" s="209">
        <f>IF((C8="OBZ"),(Vstup!S16),IF((C8="OB1"),(Vstup!S34),IF((C8="OB2"),(Vstup!S52),IF((C8="OB3"),(Vstup!S70)))))</f>
        <v>4</v>
      </c>
      <c r="G25" s="210">
        <f>E25*F25</f>
        <v>30</v>
      </c>
      <c r="H25" s="203">
        <f t="shared" si="0"/>
        <v>7.5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195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40" zoomScaleNormal="140" workbookViewId="0" topLeftCell="D15">
      <selection activeCell="E25" activeCellId="1" sqref="A4:I4 E25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+Vstup!B32</f>
        <v>Jitka Procházková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+Vstup!C32</f>
        <v>Angelic Face Running Free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+Vstup!D32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+Vstup!E32</f>
        <v>OB3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253.5</v>
      </c>
      <c r="E14" s="192" t="s">
        <v>35</v>
      </c>
      <c r="F14" s="193"/>
      <c r="G14" s="194" t="str">
        <f>IF((C8)="OBZ",(A15),IF((C8)="OB1",(A16),IF((C8)="OB2",(A17),IF((C8)="OB3",(A18)))))</f>
        <v>Velmi 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9.5</v>
      </c>
      <c r="F16" s="201">
        <f>IF((C8="OBZ"),(Vstup!S7),IF((C8="OB1"),(Vstup!S25),IF((C8="OB2"),(Vstup!S43),IF((C8="OB3"),(Vstup!S61)))))</f>
        <v>3</v>
      </c>
      <c r="G16" s="202">
        <f>E16*F16</f>
        <v>28.5</v>
      </c>
      <c r="H16" s="203">
        <f aca="true" t="shared" si="0" ref="H16:H25">IF(D16=0,E16*2,D16+E16)/2</f>
        <v>9.5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Odložení vleže ve skupině</v>
      </c>
      <c r="D17" s="237"/>
      <c r="E17" s="147">
        <v>10</v>
      </c>
      <c r="F17" s="205">
        <f>IF((C8="OBZ"),(Vstup!S8),IF((C8="OB1"),(Vstup!S26),IF((C8="OB2"),(Vstup!S44),IF((C8="OB3"),(Vstup!S62)))))</f>
        <v>2</v>
      </c>
      <c r="G17" s="206">
        <f>E17*F17</f>
        <v>20</v>
      </c>
      <c r="H17" s="203">
        <f t="shared" si="0"/>
        <v>10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Vyslání do čtverce</v>
      </c>
      <c r="D18" s="238"/>
      <c r="E18" s="147">
        <v>7.5</v>
      </c>
      <c r="F18" s="205">
        <f>IF((C8="OBZ"),(Vstup!S9),IF((C8="OB1"),(Vstup!S27),IF((C8="OB2"),(Vstup!S45),IF((C8="OB3"),(Vstup!S63)))))</f>
        <v>4</v>
      </c>
      <c r="G18" s="206">
        <f>E18*F18</f>
        <v>30</v>
      </c>
      <c r="H18" s="203">
        <f t="shared" si="0"/>
        <v>7.5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za pochodu</v>
      </c>
      <c r="D19" s="238"/>
      <c r="E19" s="147">
        <v>8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24</v>
      </c>
      <c r="H19" s="203">
        <f t="shared" si="0"/>
        <v>8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 přes překážku</v>
      </c>
      <c r="D20" s="238"/>
      <c r="E20" s="147">
        <v>8</v>
      </c>
      <c r="F20" s="205">
        <f>IF((C8="OBZ"),(Vstup!S11),IF((C8="OB1"),(Vstup!S29),IF((C8="OB2"),(Vstup!S47),IF((C8="OB3"),(Vstup!S65)))))</f>
        <v>3</v>
      </c>
      <c r="G20" s="206">
        <f t="shared" si="1"/>
        <v>24</v>
      </c>
      <c r="H20" s="203">
        <f t="shared" si="0"/>
        <v>8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Pachové rozlišování</v>
      </c>
      <c r="D21" s="238"/>
      <c r="E21" s="147">
        <v>8.5</v>
      </c>
      <c r="F21" s="205">
        <f>IF((C8="OBZ"),(Vstup!S12),IF((C8="OB1"),(Vstup!S30),IF((C8="OB2"),(Vstup!S48),IF((C8="OB3"),(Vstup!S66)))))</f>
        <v>3</v>
      </c>
      <c r="G21" s="206">
        <f t="shared" si="1"/>
        <v>25.5</v>
      </c>
      <c r="H21" s="203">
        <f t="shared" si="0"/>
        <v>8.5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Ovladatelnost na dálku</v>
      </c>
      <c r="D22" s="238"/>
      <c r="E22" s="147">
        <v>7.5</v>
      </c>
      <c r="F22" s="205">
        <f>IF((C8="OBZ"),(Vstup!S13),IF((C8="OB1"),(Vstup!S31),IF((C8="OB2"),(Vstup!S49),IF((C8="OB3"),(Vstup!S67)))))</f>
        <v>4</v>
      </c>
      <c r="G22" s="206">
        <f t="shared" si="1"/>
        <v>30</v>
      </c>
      <c r="H22" s="203">
        <f t="shared" si="0"/>
        <v>7.5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Chůze u nohy</v>
      </c>
      <c r="D23" s="238"/>
      <c r="E23" s="147">
        <v>7.5</v>
      </c>
      <c r="F23" s="205">
        <f>IF((C8="OBZ"),(Vstup!S14),IF((C8="OB1"),(Vstup!S32),IF((C8="OB2"),(Vstup!S50),IF((C8="OB3"),(Vstup!S68)))))</f>
        <v>3</v>
      </c>
      <c r="G23" s="206">
        <f t="shared" si="1"/>
        <v>22.5</v>
      </c>
      <c r="H23" s="203">
        <f t="shared" si="0"/>
        <v>7.5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Směrový aport</v>
      </c>
      <c r="D24" s="238"/>
      <c r="E24" s="147">
        <v>5</v>
      </c>
      <c r="F24" s="205">
        <f>IF((C8="OBZ"),(Vstup!S15),IF((C8="OB1"),(Vstup!S33),IF((C8="OB2"),(Vstup!S51),IF((C8="OB3"),(Vstup!S69)))))</f>
        <v>3</v>
      </c>
      <c r="G24" s="206">
        <f t="shared" si="1"/>
        <v>15</v>
      </c>
      <c r="H24" s="203">
        <f t="shared" si="0"/>
        <v>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Přivolání</v>
      </c>
      <c r="D25" s="239"/>
      <c r="E25" s="152">
        <v>8.5</v>
      </c>
      <c r="F25" s="209">
        <f>IF((C8="OBZ"),(Vstup!S16),IF((C8="OB1"),(Vstup!S34),IF((C8="OB2"),(Vstup!S52),IF((C8="OB3"),(Vstup!S70)))))</f>
        <v>4</v>
      </c>
      <c r="G25" s="210">
        <f>E25*F25</f>
        <v>34</v>
      </c>
      <c r="H25" s="203">
        <f t="shared" si="0"/>
        <v>8.5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253.5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30" zoomScaleNormal="130" workbookViewId="0" topLeftCell="C14">
      <selection activeCell="E25" activeCellId="1" sqref="A4:I4 E25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+Vstup!B33</f>
        <v>Eva Koubková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+Vstup!C33</f>
        <v>Liz Bohemia Alké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+Vstup!D33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+Vstup!E33</f>
        <v>OB3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236.5</v>
      </c>
      <c r="E14" s="192" t="s">
        <v>35</v>
      </c>
      <c r="F14" s="193"/>
      <c r="G14" s="194" t="str">
        <f>IF((C8)="OBZ",(A15),IF((C8)="OB1",(A16),IF((C8)="OB2",(A17),IF((C8)="OB3",(A18)))))</f>
        <v>Velmi 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9</v>
      </c>
      <c r="F16" s="201">
        <f>IF((C8="OBZ"),(Vstup!S7),IF((C8="OB1"),(Vstup!S25),IF((C8="OB2"),(Vstup!S43),IF((C8="OB3"),(Vstup!S61)))))</f>
        <v>3</v>
      </c>
      <c r="G16" s="202">
        <f>E16*F16</f>
        <v>27</v>
      </c>
      <c r="H16" s="203">
        <f aca="true" t="shared" si="0" ref="H16:H25">IF(D16=0,E16*2,D16+E16)/2</f>
        <v>9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Odložení vleže ve skupině</v>
      </c>
      <c r="D17" s="237"/>
      <c r="E17" s="147">
        <v>8</v>
      </c>
      <c r="F17" s="205">
        <f>IF((C8="OBZ"),(Vstup!S8),IF((C8="OB1"),(Vstup!S26),IF((C8="OB2"),(Vstup!S44),IF((C8="OB3"),(Vstup!S62)))))</f>
        <v>2</v>
      </c>
      <c r="G17" s="206">
        <f>E17*F17</f>
        <v>16</v>
      </c>
      <c r="H17" s="203">
        <f t="shared" si="0"/>
        <v>8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Vyslání do čtverce</v>
      </c>
      <c r="D18" s="238"/>
      <c r="E18" s="147">
        <v>7.5</v>
      </c>
      <c r="F18" s="205">
        <f>IF((C8="OBZ"),(Vstup!S9),IF((C8="OB1"),(Vstup!S27),IF((C8="OB2"),(Vstup!S45),IF((C8="OB3"),(Vstup!S63)))))</f>
        <v>4</v>
      </c>
      <c r="G18" s="206">
        <f>E18*F18</f>
        <v>30</v>
      </c>
      <c r="H18" s="203">
        <f t="shared" si="0"/>
        <v>7.5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za pochodu</v>
      </c>
      <c r="D19" s="238"/>
      <c r="E19" s="147">
        <v>7.5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22.5</v>
      </c>
      <c r="H19" s="203">
        <f t="shared" si="0"/>
        <v>7.5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 přes překážku</v>
      </c>
      <c r="D20" s="238"/>
      <c r="E20" s="147">
        <v>7</v>
      </c>
      <c r="F20" s="205">
        <f>IF((C8="OBZ"),(Vstup!S11),IF((C8="OB1"),(Vstup!S29),IF((C8="OB2"),(Vstup!S47),IF((C8="OB3"),(Vstup!S65)))))</f>
        <v>3</v>
      </c>
      <c r="G20" s="206">
        <f t="shared" si="1"/>
        <v>21</v>
      </c>
      <c r="H20" s="203">
        <f t="shared" si="0"/>
        <v>7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Pachové rozlišování</v>
      </c>
      <c r="D21" s="238"/>
      <c r="E21" s="147">
        <v>9</v>
      </c>
      <c r="F21" s="205">
        <f>IF((C8="OBZ"),(Vstup!S12),IF((C8="OB1"),(Vstup!S30),IF((C8="OB2"),(Vstup!S48),IF((C8="OB3"),(Vstup!S66)))))</f>
        <v>3</v>
      </c>
      <c r="G21" s="206">
        <f t="shared" si="1"/>
        <v>27</v>
      </c>
      <c r="H21" s="203">
        <f t="shared" si="0"/>
        <v>9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Ovladatelnost na dálku</v>
      </c>
      <c r="D22" s="238"/>
      <c r="E22" s="147">
        <v>7.5</v>
      </c>
      <c r="F22" s="205">
        <f>IF((C8="OBZ"),(Vstup!S13),IF((C8="OB1"),(Vstup!S31),IF((C8="OB2"),(Vstup!S49),IF((C8="OB3"),(Vstup!S67)))))</f>
        <v>4</v>
      </c>
      <c r="G22" s="206">
        <f t="shared" si="1"/>
        <v>30</v>
      </c>
      <c r="H22" s="203">
        <f t="shared" si="0"/>
        <v>7.5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Chůze u nohy</v>
      </c>
      <c r="D23" s="238"/>
      <c r="E23" s="147">
        <v>6</v>
      </c>
      <c r="F23" s="205">
        <f>IF((C8="OBZ"),(Vstup!S14),IF((C8="OB1"),(Vstup!S32),IF((C8="OB2"),(Vstup!S50),IF((C8="OB3"),(Vstup!S68)))))</f>
        <v>3</v>
      </c>
      <c r="G23" s="206">
        <f t="shared" si="1"/>
        <v>18</v>
      </c>
      <c r="H23" s="203">
        <f t="shared" si="0"/>
        <v>6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Směrový aport</v>
      </c>
      <c r="D24" s="238"/>
      <c r="E24" s="147">
        <v>7</v>
      </c>
      <c r="F24" s="205">
        <f>IF((C8="OBZ"),(Vstup!S15),IF((C8="OB1"),(Vstup!S33),IF((C8="OB2"),(Vstup!S51),IF((C8="OB3"),(Vstup!S69)))))</f>
        <v>3</v>
      </c>
      <c r="G24" s="206">
        <f t="shared" si="1"/>
        <v>21</v>
      </c>
      <c r="H24" s="203">
        <f t="shared" si="0"/>
        <v>7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Přivolání</v>
      </c>
      <c r="D25" s="239"/>
      <c r="E25" s="152">
        <v>6</v>
      </c>
      <c r="F25" s="209">
        <f>IF((C8="OBZ"),(Vstup!S16),IF((C8="OB1"),(Vstup!S34),IF((C8="OB2"),(Vstup!S52),IF((C8="OB3"),(Vstup!S70)))))</f>
        <v>4</v>
      </c>
      <c r="G25" s="210">
        <f>E25*F25</f>
        <v>24</v>
      </c>
      <c r="H25" s="203">
        <f t="shared" si="0"/>
        <v>6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236.5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30" zoomScaleNormal="130" workbookViewId="0" topLeftCell="C14">
      <selection activeCell="E16" activeCellId="1" sqref="A4:I4 E16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+Vstup!B34</f>
        <v>Kristýna Vojkovská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+Vstup!C34</f>
        <v>Never Never Land Va Va Voom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+Vstup!D34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+Vstup!E34</f>
        <v>OB3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274.5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9.5</v>
      </c>
      <c r="F16" s="201">
        <f>IF((C8="OBZ"),(Vstup!S7),IF((C8="OB1"),(Vstup!S25),IF((C8="OB2"),(Vstup!S43),IF((C8="OB3"),(Vstup!S61)))))</f>
        <v>3</v>
      </c>
      <c r="G16" s="202">
        <f>E16*F16</f>
        <v>28.5</v>
      </c>
      <c r="H16" s="203">
        <f aca="true" t="shared" si="0" ref="H16:H25">IF(D16=0,E16*2,D16+E16)/2</f>
        <v>9.5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Výborný</v>
      </c>
      <c r="B17" s="204">
        <v>2</v>
      </c>
      <c r="C17" s="237" t="str">
        <f>IF((C8="OBZ"),(Vstup!P8),IF((C8="OB1"),(Vstup!P26),IF((C8="OB2"),(Vstup!P44),IF((C8="OB3"),(Vstup!P62)))))</f>
        <v>Odložení vleže ve skupině</v>
      </c>
      <c r="D17" s="237"/>
      <c r="E17" s="147">
        <v>9.5</v>
      </c>
      <c r="F17" s="205">
        <f>IF((C8="OBZ"),(Vstup!S8),IF((C8="OB1"),(Vstup!S26),IF((C8="OB2"),(Vstup!S44),IF((C8="OB3"),(Vstup!S62)))))</f>
        <v>2</v>
      </c>
      <c r="G17" s="206">
        <f>E17*F17</f>
        <v>19</v>
      </c>
      <c r="H17" s="203">
        <f t="shared" si="0"/>
        <v>9.5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Výborný</v>
      </c>
      <c r="B18" s="204">
        <v>3</v>
      </c>
      <c r="C18" s="238" t="str">
        <f>IF((C8="OBZ"),(Vstup!P9),IF((C8="OB1"),(Vstup!P27),IF((C8="OB2"),(Vstup!P45),IF((C8="OB3"),(Vstup!P63)))))</f>
        <v>Vyslání do čtverce</v>
      </c>
      <c r="D18" s="238"/>
      <c r="E18" s="147">
        <v>8.5</v>
      </c>
      <c r="F18" s="205">
        <f>IF((C8="OBZ"),(Vstup!S9),IF((C8="OB1"),(Vstup!S27),IF((C8="OB2"),(Vstup!S45),IF((C8="OB3"),(Vstup!S63)))))</f>
        <v>4</v>
      </c>
      <c r="G18" s="206">
        <f>E18*F18</f>
        <v>34</v>
      </c>
      <c r="H18" s="203">
        <f t="shared" si="0"/>
        <v>8.5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za pochodu</v>
      </c>
      <c r="D19" s="238"/>
      <c r="E19" s="147">
        <v>9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27</v>
      </c>
      <c r="H19" s="203">
        <f t="shared" si="0"/>
        <v>9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 přes překážku</v>
      </c>
      <c r="D20" s="238"/>
      <c r="E20" s="147">
        <v>9.5</v>
      </c>
      <c r="F20" s="205">
        <f>IF((C8="OBZ"),(Vstup!S11),IF((C8="OB1"),(Vstup!S29),IF((C8="OB2"),(Vstup!S47),IF((C8="OB3"),(Vstup!S65)))))</f>
        <v>3</v>
      </c>
      <c r="G20" s="206">
        <f t="shared" si="1"/>
        <v>28.5</v>
      </c>
      <c r="H20" s="203">
        <f t="shared" si="0"/>
        <v>9.5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Pachové rozlišování</v>
      </c>
      <c r="D21" s="238"/>
      <c r="E21" s="147">
        <v>9.5</v>
      </c>
      <c r="F21" s="205">
        <f>IF((C8="OBZ"),(Vstup!S12),IF((C8="OB1"),(Vstup!S30),IF((C8="OB2"),(Vstup!S48),IF((C8="OB3"),(Vstup!S66)))))</f>
        <v>3</v>
      </c>
      <c r="G21" s="206">
        <f t="shared" si="1"/>
        <v>28.5</v>
      </c>
      <c r="H21" s="203">
        <f t="shared" si="0"/>
        <v>9.5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Ovladatelnost na dálku</v>
      </c>
      <c r="D22" s="238"/>
      <c r="E22" s="147">
        <v>6</v>
      </c>
      <c r="F22" s="205">
        <f>IF((C8="OBZ"),(Vstup!S13),IF((C8="OB1"),(Vstup!S31),IF((C8="OB2"),(Vstup!S49),IF((C8="OB3"),(Vstup!S67)))))</f>
        <v>4</v>
      </c>
      <c r="G22" s="206">
        <f t="shared" si="1"/>
        <v>24</v>
      </c>
      <c r="H22" s="203">
        <f t="shared" si="0"/>
        <v>6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Chůze u nohy</v>
      </c>
      <c r="D23" s="238"/>
      <c r="E23" s="147">
        <v>9</v>
      </c>
      <c r="F23" s="205">
        <f>IF((C8="OBZ"),(Vstup!S14),IF((C8="OB1"),(Vstup!S32),IF((C8="OB2"),(Vstup!S50),IF((C8="OB3"),(Vstup!S68)))))</f>
        <v>3</v>
      </c>
      <c r="G23" s="206">
        <f t="shared" si="1"/>
        <v>27</v>
      </c>
      <c r="H23" s="203">
        <f t="shared" si="0"/>
        <v>9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Směrový aport</v>
      </c>
      <c r="D24" s="238"/>
      <c r="E24" s="147">
        <v>8</v>
      </c>
      <c r="F24" s="205">
        <f>IF((C8="OBZ"),(Vstup!S15),IF((C8="OB1"),(Vstup!S33),IF((C8="OB2"),(Vstup!S51),IF((C8="OB3"),(Vstup!S69)))))</f>
        <v>3</v>
      </c>
      <c r="G24" s="206">
        <f t="shared" si="1"/>
        <v>24</v>
      </c>
      <c r="H24" s="203">
        <f t="shared" si="0"/>
        <v>8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Přivolání</v>
      </c>
      <c r="D25" s="239"/>
      <c r="E25" s="152">
        <v>8.5</v>
      </c>
      <c r="F25" s="209">
        <f>IF((C8="OBZ"),(Vstup!S16),IF((C8="OB1"),(Vstup!S34),IF((C8="OB2"),(Vstup!S52),IF((C8="OB3"),(Vstup!S70)))))</f>
        <v>4</v>
      </c>
      <c r="G25" s="210">
        <f>E25*F25</f>
        <v>34</v>
      </c>
      <c r="H25" s="203">
        <f t="shared" si="0"/>
        <v>8.5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274.5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40" zoomScaleNormal="140" workbookViewId="0" topLeftCell="D15">
      <selection activeCell="E19" activeCellId="1" sqref="A4:I4 E19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+Vstup!B35</f>
        <v>Radek Škultéty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+Vstup!C35</f>
        <v>Blackie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+Vstup!D35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+Vstup!E35</f>
        <v>OB3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184.5</v>
      </c>
      <c r="E14" s="192" t="s">
        <v>35</v>
      </c>
      <c r="F14" s="193"/>
      <c r="G14" s="194" t="str">
        <f>IF((C8)="OBZ",(A15),IF((C8)="OB1",(A16),IF((C8)="OB2",(A17),IF((C8)="OB3",(A18)))))</f>
        <v>Nehodnocen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10</v>
      </c>
      <c r="F16" s="201">
        <f>IF((C8="OBZ"),(Vstup!S7),IF((C8="OB1"),(Vstup!S25),IF((C8="OB2"),(Vstup!S43),IF((C8="OB3"),(Vstup!S61)))))</f>
        <v>3</v>
      </c>
      <c r="G16" s="202">
        <f>E16*F16</f>
        <v>30</v>
      </c>
      <c r="H16" s="203">
        <f aca="true" t="shared" si="0" ref="H16:H25">IF(D16=0,E16*2,D16+E16)/2</f>
        <v>10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Odložení vleže ve skupině</v>
      </c>
      <c r="D17" s="237"/>
      <c r="E17" s="147">
        <v>7.5</v>
      </c>
      <c r="F17" s="205">
        <f>IF((C8="OBZ"),(Vstup!S8),IF((C8="OB1"),(Vstup!S26),IF((C8="OB2"),(Vstup!S44),IF((C8="OB3"),(Vstup!S62)))))</f>
        <v>2</v>
      </c>
      <c r="G17" s="206">
        <f>E17*F17</f>
        <v>15</v>
      </c>
      <c r="H17" s="203">
        <f t="shared" si="0"/>
        <v>7.5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Vyslání do čtverce</v>
      </c>
      <c r="D18" s="238"/>
      <c r="E18" s="147">
        <v>8</v>
      </c>
      <c r="F18" s="205">
        <f>IF((C8="OBZ"),(Vstup!S9),IF((C8="OB1"),(Vstup!S27),IF((C8="OB2"),(Vstup!S45),IF((C8="OB3"),(Vstup!S63)))))</f>
        <v>4</v>
      </c>
      <c r="G18" s="206">
        <f>E18*F18</f>
        <v>32</v>
      </c>
      <c r="H18" s="203">
        <f t="shared" si="0"/>
        <v>8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za pochodu</v>
      </c>
      <c r="D19" s="238"/>
      <c r="E19" s="147">
        <v>8.5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25.5</v>
      </c>
      <c r="H19" s="203">
        <f t="shared" si="0"/>
        <v>8.5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 přes překážku</v>
      </c>
      <c r="D20" s="238"/>
      <c r="E20" s="147">
        <v>8.5</v>
      </c>
      <c r="F20" s="205">
        <f>IF((C8="OBZ"),(Vstup!S11),IF((C8="OB1"),(Vstup!S29),IF((C8="OB2"),(Vstup!S47),IF((C8="OB3"),(Vstup!S65)))))</f>
        <v>3</v>
      </c>
      <c r="G20" s="206">
        <f t="shared" si="1"/>
        <v>25.5</v>
      </c>
      <c r="H20" s="203">
        <f t="shared" si="0"/>
        <v>8.5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Pachové rozlišování</v>
      </c>
      <c r="D21" s="238"/>
      <c r="E21" s="147">
        <v>7.5</v>
      </c>
      <c r="F21" s="205">
        <f>IF((C8="OBZ"),(Vstup!S12),IF((C8="OB1"),(Vstup!S30),IF((C8="OB2"),(Vstup!S48),IF((C8="OB3"),(Vstup!S66)))))</f>
        <v>3</v>
      </c>
      <c r="G21" s="206">
        <f t="shared" si="1"/>
        <v>22.5</v>
      </c>
      <c r="H21" s="203">
        <f t="shared" si="0"/>
        <v>7.5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Ovladatelnost na dálku</v>
      </c>
      <c r="D22" s="238"/>
      <c r="E22" s="147">
        <v>8.5</v>
      </c>
      <c r="F22" s="205">
        <f>IF((C8="OBZ"),(Vstup!S13),IF((C8="OB1"),(Vstup!S31),IF((C8="OB2"),(Vstup!S49),IF((C8="OB3"),(Vstup!S67)))))</f>
        <v>4</v>
      </c>
      <c r="G22" s="206">
        <f t="shared" si="1"/>
        <v>34</v>
      </c>
      <c r="H22" s="203">
        <f t="shared" si="0"/>
        <v>8.5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Chůze u nohy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Směrový aport</v>
      </c>
      <c r="D24" s="238"/>
      <c r="E24" s="147">
        <v>0</v>
      </c>
      <c r="F24" s="205">
        <f>IF((C8="OBZ"),(Vstup!S15),IF((C8="OB1"),(Vstup!S33),IF((C8="OB2"),(Vstup!S51),IF((C8="OB3"),(Vstup!S69)))))</f>
        <v>3</v>
      </c>
      <c r="G24" s="206">
        <f t="shared" si="1"/>
        <v>0</v>
      </c>
      <c r="H24" s="203">
        <f t="shared" si="0"/>
        <v>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Přivolání</v>
      </c>
      <c r="D25" s="239"/>
      <c r="E25" s="152">
        <v>0</v>
      </c>
      <c r="F25" s="209">
        <f>IF((C8="OBZ"),(Vstup!S16),IF((C8="OB1"),(Vstup!S34),IF((C8="OB2"),(Vstup!S52),IF((C8="OB3"),(Vstup!S70)))))</f>
        <v>4</v>
      </c>
      <c r="G25" s="210">
        <f>E25*F25</f>
        <v>0</v>
      </c>
      <c r="H25" s="203">
        <f t="shared" si="0"/>
        <v>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184.5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40" zoomScaleNormal="140" workbookViewId="0" topLeftCell="D15">
      <selection activeCell="F24" activeCellId="1" sqref="A4:I4 F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+Vstup!B36</f>
        <v>Dana Valešová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+Vstup!C36</f>
        <v>Andromeda Sub Tilia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+Vstup!D36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+Vstup!E36</f>
        <v>OB3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Christian Steinlechner, Mag. phil.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320,0 - 256,0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255,9 - 225,0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224,9 - 192,0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255.5</v>
      </c>
      <c r="E14" s="192" t="s">
        <v>35</v>
      </c>
      <c r="F14" s="193"/>
      <c r="G14" s="194" t="str">
        <f>IF((C8)="OBZ",(A15),IF((C8)="OB1",(A16),IF((C8)="OB2",(A17),IF((C8)="OB3",(A18)))))</f>
        <v>Velmi 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vsedě ve skupině</v>
      </c>
      <c r="D16" s="236"/>
      <c r="E16" s="143">
        <v>9.5</v>
      </c>
      <c r="F16" s="201">
        <f>IF((C8="OBZ"),(Vstup!S7),IF((C8="OB1"),(Vstup!S25),IF((C8="OB2"),(Vstup!S43),IF((C8="OB3"),(Vstup!S61)))))</f>
        <v>3</v>
      </c>
      <c r="G16" s="202">
        <f>E16*F16</f>
        <v>28.5</v>
      </c>
      <c r="H16" s="203">
        <f aca="true" t="shared" si="0" ref="H16:H25">IF(D16=0,E16*2,D16+E16)/2</f>
        <v>9.5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Odložení vleže ve skupině</v>
      </c>
      <c r="D17" s="237"/>
      <c r="E17" s="147">
        <v>9.5</v>
      </c>
      <c r="F17" s="205">
        <f>IF((C8="OBZ"),(Vstup!S8),IF((C8="OB1"),(Vstup!S26),IF((C8="OB2"),(Vstup!S44),IF((C8="OB3"),(Vstup!S62)))))</f>
        <v>2</v>
      </c>
      <c r="G17" s="206">
        <f>E17*F17</f>
        <v>19</v>
      </c>
      <c r="H17" s="203">
        <f t="shared" si="0"/>
        <v>9.5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Vyslání do čtverce</v>
      </c>
      <c r="D18" s="238"/>
      <c r="E18" s="147">
        <v>9</v>
      </c>
      <c r="F18" s="205">
        <f>IF((C8="OBZ"),(Vstup!S9),IF((C8="OB1"),(Vstup!S27),IF((C8="OB2"),(Vstup!S45),IF((C8="OB3"),(Vstup!S63)))))</f>
        <v>4</v>
      </c>
      <c r="G18" s="206">
        <f>E18*F18</f>
        <v>36</v>
      </c>
      <c r="H18" s="203">
        <f t="shared" si="0"/>
        <v>9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za pochodu</v>
      </c>
      <c r="D19" s="238"/>
      <c r="E19" s="147">
        <v>9.5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28.5</v>
      </c>
      <c r="H19" s="203">
        <f t="shared" si="0"/>
        <v>9.5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 přes překážku</v>
      </c>
      <c r="D20" s="238"/>
      <c r="E20" s="147">
        <v>10</v>
      </c>
      <c r="F20" s="205">
        <f>IF((C8="OBZ"),(Vstup!S11),IF((C8="OB1"),(Vstup!S29),IF((C8="OB2"),(Vstup!S47),IF((C8="OB3"),(Vstup!S65)))))</f>
        <v>3</v>
      </c>
      <c r="G20" s="206">
        <f t="shared" si="1"/>
        <v>30</v>
      </c>
      <c r="H20" s="203">
        <f t="shared" si="0"/>
        <v>10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Pachové rozlišování</v>
      </c>
      <c r="D21" s="238"/>
      <c r="E21" s="147">
        <v>9.5</v>
      </c>
      <c r="F21" s="205">
        <f>IF((C8="OBZ"),(Vstup!S12),IF((C8="OB1"),(Vstup!S30),IF((C8="OB2"),(Vstup!S48),IF((C8="OB3"),(Vstup!S66)))))</f>
        <v>3</v>
      </c>
      <c r="G21" s="206">
        <f t="shared" si="1"/>
        <v>28.5</v>
      </c>
      <c r="H21" s="203">
        <f t="shared" si="0"/>
        <v>9.5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Ovladatelnost na dálku</v>
      </c>
      <c r="D22" s="238"/>
      <c r="E22" s="147">
        <v>8.5</v>
      </c>
      <c r="F22" s="205">
        <f>IF((C8="OBZ"),(Vstup!S13),IF((C8="OB1"),(Vstup!S31),IF((C8="OB2"),(Vstup!S49),IF((C8="OB3"),(Vstup!S67)))))</f>
        <v>4</v>
      </c>
      <c r="G22" s="206">
        <f t="shared" si="1"/>
        <v>34</v>
      </c>
      <c r="H22" s="203">
        <f t="shared" si="0"/>
        <v>8.5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Chůze u nohy</v>
      </c>
      <c r="D23" s="238"/>
      <c r="E23" s="147">
        <v>9</v>
      </c>
      <c r="F23" s="205">
        <f>IF((C8="OBZ"),(Vstup!S14),IF((C8="OB1"),(Vstup!S32),IF((C8="OB2"),(Vstup!S50),IF((C8="OB3"),(Vstup!S68)))))</f>
        <v>3</v>
      </c>
      <c r="G23" s="206">
        <f t="shared" si="1"/>
        <v>27</v>
      </c>
      <c r="H23" s="203">
        <f t="shared" si="0"/>
        <v>9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Směrový aport</v>
      </c>
      <c r="D24" s="238"/>
      <c r="E24" s="147">
        <v>0</v>
      </c>
      <c r="F24" s="205">
        <f>IF((C8="OBZ"),(Vstup!S15),IF((C8="OB1"),(Vstup!S33),IF((C8="OB2"),(Vstup!S51),IF((C8="OB3"),(Vstup!S69)))))</f>
        <v>3</v>
      </c>
      <c r="G24" s="206">
        <f t="shared" si="1"/>
        <v>0</v>
      </c>
      <c r="H24" s="203">
        <f t="shared" si="0"/>
        <v>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Přivolání</v>
      </c>
      <c r="D25" s="239"/>
      <c r="E25" s="152">
        <v>6</v>
      </c>
      <c r="F25" s="209">
        <f>IF((C8="OBZ"),(Vstup!S16),IF((C8="OB1"),(Vstup!S34),IF((C8="OB2"),(Vstup!S52),IF((C8="OB3"),(Vstup!S70)))))</f>
        <v>4</v>
      </c>
      <c r="G25" s="210">
        <f>E25*F25</f>
        <v>24</v>
      </c>
      <c r="H25" s="203">
        <f t="shared" si="0"/>
        <v>6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255.5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40" zoomScaleNormal="140" workbookViewId="0" topLeftCell="B15">
      <selection activeCell="E21" activeCellId="1" sqref="A4:I4 E21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+Vstup!B37</f>
        <v>Eva Jindrová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221" t="str">
        <f>+Vstup!C37</f>
        <v>Branwen Grian od Knapovského potoka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+Vstup!D37</f>
        <v>Bílý švýcarský ovčák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+Vstup!E37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159.5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6</v>
      </c>
      <c r="F16" s="201">
        <f>IF((C8="OBZ"),(Vstup!S7),IF((C8="OB1"),(Vstup!S25),IF((C8="OB2"),(Vstup!S43),IF((C8="OB3"),(Vstup!S61)))))</f>
        <v>3</v>
      </c>
      <c r="G16" s="202">
        <f>E16*F16</f>
        <v>18</v>
      </c>
      <c r="H16" s="203">
        <f aca="true" t="shared" si="0" ref="H16:H25">IF(D16=0,E16*2,D16+E16)/2</f>
        <v>6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5</v>
      </c>
      <c r="F17" s="205">
        <f>IF((C8="OBZ"),(Vstup!S8),IF((C8="OB1"),(Vstup!S26),IF((C8="OB2"),(Vstup!S44),IF((C8="OB3"),(Vstup!S62)))))</f>
        <v>4</v>
      </c>
      <c r="G17" s="206">
        <f>E17*F17</f>
        <v>20</v>
      </c>
      <c r="H17" s="203">
        <f t="shared" si="0"/>
        <v>5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8</v>
      </c>
      <c r="F18" s="205">
        <f>IF((C8="OBZ"),(Vstup!S9),IF((C8="OB1"),(Vstup!S27),IF((C8="OB2"),(Vstup!S45),IF((C8="OB3"),(Vstup!S63)))))</f>
        <v>2</v>
      </c>
      <c r="G18" s="206">
        <f>E18*F18</f>
        <v>16</v>
      </c>
      <c r="H18" s="203">
        <f t="shared" si="0"/>
        <v>8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8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24</v>
      </c>
      <c r="H19" s="203">
        <f t="shared" si="0"/>
        <v>8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0</v>
      </c>
      <c r="F20" s="205">
        <f>IF((C8="OBZ"),(Vstup!S11),IF((C8="OB1"),(Vstup!S29),IF((C8="OB2"),(Vstup!S47),IF((C8="OB3"),(Vstup!S65)))))</f>
        <v>3</v>
      </c>
      <c r="G20" s="206">
        <f t="shared" si="1"/>
        <v>0</v>
      </c>
      <c r="H20" s="203">
        <f t="shared" si="0"/>
        <v>0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0</v>
      </c>
      <c r="F21" s="205">
        <f>IF((C8="OBZ"),(Vstup!S12),IF((C8="OB1"),(Vstup!S30),IF((C8="OB2"),(Vstup!S48),IF((C8="OB3"),(Vstup!S66)))))</f>
        <v>2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6</v>
      </c>
      <c r="F22" s="205">
        <f>IF((C8="OBZ"),(Vstup!S13),IF((C8="OB1"),(Vstup!S31),IF((C8="OB2"),(Vstup!S49),IF((C8="OB3"),(Vstup!S67)))))</f>
        <v>3</v>
      </c>
      <c r="G22" s="206">
        <f t="shared" si="1"/>
        <v>18</v>
      </c>
      <c r="H22" s="203">
        <f t="shared" si="0"/>
        <v>6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7.5</v>
      </c>
      <c r="F23" s="205">
        <f>IF((C8="OBZ"),(Vstup!S14),IF((C8="OB1"),(Vstup!S32),IF((C8="OB2"),(Vstup!S50),IF((C8="OB3"),(Vstup!S68)))))</f>
        <v>3</v>
      </c>
      <c r="G23" s="206">
        <f t="shared" si="1"/>
        <v>22.5</v>
      </c>
      <c r="H23" s="203">
        <f t="shared" si="0"/>
        <v>7.5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9</v>
      </c>
      <c r="F24" s="205">
        <f>IF((C8="OBZ"),(Vstup!S15),IF((C8="OB1"),(Vstup!S33),IF((C8="OB2"),(Vstup!S51),IF((C8="OB3"),(Vstup!S69)))))</f>
        <v>3</v>
      </c>
      <c r="G24" s="206">
        <f t="shared" si="1"/>
        <v>27</v>
      </c>
      <c r="H24" s="203">
        <f t="shared" si="0"/>
        <v>9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7</v>
      </c>
      <c r="F25" s="209">
        <f>IF((C8="OBZ"),(Vstup!S16),IF((C8="OB1"),(Vstup!S34),IF((C8="OB2"),(Vstup!S52),IF((C8="OB3"),(Vstup!S70)))))</f>
        <v>2</v>
      </c>
      <c r="G25" s="210">
        <f>E25*F25</f>
        <v>14</v>
      </c>
      <c r="H25" s="203">
        <f t="shared" si="0"/>
        <v>7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159.5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5">
      <selection activeCell="E24" activeCellId="1" sqref="A4:I4 E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+Vstup!B38</f>
        <v>Karolína Prejsová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+Vstup!C38</f>
        <v>Diego Tender Flash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+Vstup!D38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+Vstup!E38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187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8.5</v>
      </c>
      <c r="F16" s="201">
        <f>IF((C8="OBZ"),(Vstup!S7),IF((C8="OB1"),(Vstup!S25),IF((C8="OB2"),(Vstup!S43),IF((C8="OB3"),(Vstup!S61)))))</f>
        <v>3</v>
      </c>
      <c r="G16" s="202">
        <f>E16*F16</f>
        <v>25.5</v>
      </c>
      <c r="H16" s="203">
        <f aca="true" t="shared" si="0" ref="H16:H25">IF(D16=0,E16*2,D16+E16)/2</f>
        <v>8.5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0</v>
      </c>
      <c r="F17" s="205">
        <f>IF((C8="OBZ"),(Vstup!S8),IF((C8="OB1"),(Vstup!S26),IF((C8="OB2"),(Vstup!S44),IF((C8="OB3"),(Vstup!S62)))))</f>
        <v>4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7</v>
      </c>
      <c r="F18" s="205">
        <f>IF((C8="OBZ"),(Vstup!S9),IF((C8="OB1"),(Vstup!S27),IF((C8="OB2"),(Vstup!S45),IF((C8="OB3"),(Vstup!S63)))))</f>
        <v>2</v>
      </c>
      <c r="G18" s="206">
        <f>E18*F18</f>
        <v>14</v>
      </c>
      <c r="H18" s="203">
        <f t="shared" si="0"/>
        <v>7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7.5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22.5</v>
      </c>
      <c r="H19" s="203">
        <f t="shared" si="0"/>
        <v>7.5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7</v>
      </c>
      <c r="F20" s="205">
        <f>IF((C8="OBZ"),(Vstup!S11),IF((C8="OB1"),(Vstup!S29),IF((C8="OB2"),(Vstup!S47),IF((C8="OB3"),(Vstup!S65)))))</f>
        <v>3</v>
      </c>
      <c r="G20" s="206">
        <f t="shared" si="1"/>
        <v>21</v>
      </c>
      <c r="H20" s="203">
        <f t="shared" si="0"/>
        <v>7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8</v>
      </c>
      <c r="F21" s="205">
        <f>IF((C8="OBZ"),(Vstup!S12),IF((C8="OB1"),(Vstup!S30),IF((C8="OB2"),(Vstup!S48),IF((C8="OB3"),(Vstup!S66)))))</f>
        <v>2</v>
      </c>
      <c r="G21" s="206">
        <f t="shared" si="1"/>
        <v>16</v>
      </c>
      <c r="H21" s="203">
        <f t="shared" si="0"/>
        <v>8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5.5</v>
      </c>
      <c r="F22" s="205">
        <f>IF((C8="OBZ"),(Vstup!S13),IF((C8="OB1"),(Vstup!S31),IF((C8="OB2"),(Vstup!S49),IF((C8="OB3"),(Vstup!S67)))))</f>
        <v>3</v>
      </c>
      <c r="G22" s="206">
        <f t="shared" si="1"/>
        <v>16.5</v>
      </c>
      <c r="H22" s="203">
        <f t="shared" si="0"/>
        <v>5.5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9</v>
      </c>
      <c r="F23" s="205">
        <f>IF((C8="OBZ"),(Vstup!S14),IF((C8="OB1"),(Vstup!S32),IF((C8="OB2"),(Vstup!S50),IF((C8="OB3"),(Vstup!S68)))))</f>
        <v>3</v>
      </c>
      <c r="G23" s="206">
        <f t="shared" si="1"/>
        <v>27</v>
      </c>
      <c r="H23" s="203">
        <f t="shared" si="0"/>
        <v>9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9.5</v>
      </c>
      <c r="F24" s="205">
        <f>IF((C8="OBZ"),(Vstup!S15),IF((C8="OB1"),(Vstup!S33),IF((C8="OB2"),(Vstup!S51),IF((C8="OB3"),(Vstup!S69)))))</f>
        <v>3</v>
      </c>
      <c r="G24" s="206">
        <f t="shared" si="1"/>
        <v>28.5</v>
      </c>
      <c r="H24" s="203">
        <f t="shared" si="0"/>
        <v>9.5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8</v>
      </c>
      <c r="F25" s="209">
        <f>IF((C8="OBZ"),(Vstup!S16),IF((C8="OB1"),(Vstup!S34),IF((C8="OB2"),(Vstup!S52),IF((C8="OB3"),(Vstup!S70)))))</f>
        <v>2</v>
      </c>
      <c r="G25" s="210">
        <f>E25*F25</f>
        <v>16</v>
      </c>
      <c r="H25" s="203">
        <f t="shared" si="0"/>
        <v>8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187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10" zoomScaleNormal="110" workbookViewId="0" topLeftCell="C9">
      <selection activeCell="G9" activeCellId="1" sqref="A4:I4 G9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+Vstup!B3</f>
        <v>Lucia Stemmerová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+Vstup!C3</f>
        <v>Anima Free to Run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+Vstup!D3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+Vstup!E3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238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10</v>
      </c>
      <c r="F16" s="201">
        <f>IF((C8="OBZ"),(Vstup!S7),IF((C8="OB1"),(Vstup!S25),IF((C8="OB2"),(Vstup!S43),IF((C8="OB3"),(Vstup!S61)))))</f>
        <v>2</v>
      </c>
      <c r="G16" s="202">
        <f>E16*F16</f>
        <v>20</v>
      </c>
      <c r="H16" s="203">
        <f aca="true" t="shared" si="0" ref="H16:H25">IF(D16=0,E16*2,D16+E16)/2</f>
        <v>10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10</v>
      </c>
      <c r="F17" s="205">
        <f>IF((C8="OBZ"),(Vstup!S8),IF((C8="OB1"),(Vstup!S26),IF((C8="OB2"),(Vstup!S44),IF((C8="OB3"),(Vstup!S62)))))</f>
        <v>3</v>
      </c>
      <c r="G17" s="206">
        <f>E17*F17</f>
        <v>30</v>
      </c>
      <c r="H17" s="203">
        <f t="shared" si="0"/>
        <v>10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10</v>
      </c>
      <c r="F18" s="205">
        <f>IF((C8="OBZ"),(Vstup!S9),IF((C8="OB1"),(Vstup!S27),IF((C8="OB2"),(Vstup!S45),IF((C8="OB3"),(Vstup!S63)))))</f>
        <v>3</v>
      </c>
      <c r="G18" s="206">
        <f>E18*F18</f>
        <v>30</v>
      </c>
      <c r="H18" s="203">
        <f t="shared" si="0"/>
        <v>10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9.5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28.5</v>
      </c>
      <c r="H19" s="203">
        <f t="shared" si="0"/>
        <v>9.5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7</v>
      </c>
      <c r="F20" s="205">
        <f>IF((C8="OBZ"),(Vstup!S11),IF((C8="OB1"),(Vstup!S29),IF((C8="OB2"),(Vstup!S47),IF((C8="OB3"),(Vstup!S65)))))</f>
        <v>3</v>
      </c>
      <c r="G20" s="206">
        <f t="shared" si="1"/>
        <v>21</v>
      </c>
      <c r="H20" s="203">
        <f t="shared" si="0"/>
        <v>7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10</v>
      </c>
      <c r="F21" s="205">
        <f>IF((C8="OBZ"),(Vstup!S12),IF((C8="OB1"),(Vstup!S30),IF((C8="OB2"),(Vstup!S48),IF((C8="OB3"),(Vstup!S66)))))</f>
        <v>3</v>
      </c>
      <c r="G21" s="206">
        <f t="shared" si="1"/>
        <v>30</v>
      </c>
      <c r="H21" s="203">
        <f t="shared" si="0"/>
        <v>10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9.5</v>
      </c>
      <c r="F22" s="205">
        <f>IF((C8="OBZ"),(Vstup!S13),IF((C8="OB1"),(Vstup!S31),IF((C8="OB2"),(Vstup!S49),IF((C8="OB3"),(Vstup!S67)))))</f>
        <v>3</v>
      </c>
      <c r="G22" s="206">
        <f t="shared" si="1"/>
        <v>28.5</v>
      </c>
      <c r="H22" s="203">
        <f t="shared" si="0"/>
        <v>9.5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10</v>
      </c>
      <c r="F24" s="205">
        <f>IF((C8="OBZ"),(Vstup!S15),IF((C8="OB1"),(Vstup!S33),IF((C8="OB2"),(Vstup!S51),IF((C8="OB3"),(Vstup!S69)))))</f>
        <v>3</v>
      </c>
      <c r="G24" s="206">
        <f t="shared" si="1"/>
        <v>30</v>
      </c>
      <c r="H24" s="203">
        <f t="shared" si="0"/>
        <v>10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238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4">
      <selection activeCell="E23" activeCellId="1" sqref="A4:I4 E23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+Vstup!B39</f>
        <v>Eliška Coufalová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+Vstup!C39</f>
        <v>Fitini Faru Walk Heart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+Vstup!D39</f>
        <v>Staffordšírský bullteriér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+Vstup!E39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137.5</v>
      </c>
      <c r="E14" s="192" t="s">
        <v>35</v>
      </c>
      <c r="F14" s="193"/>
      <c r="G14" s="194" t="str">
        <f>IF((C8)="OBZ",(A15),IF((C8)="OB1",(A16),IF((C8)="OB2",(A17),IF((C8)="OB3",(A18)))))</f>
        <v>Nehodnocen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Nehodnocen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Nehodnocen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7.5</v>
      </c>
      <c r="F16" s="201">
        <f>IF((C8="OBZ"),(Vstup!S7),IF((C8="OB1"),(Vstup!S25),IF((C8="OB2"),(Vstup!S43),IF((C8="OB3"),(Vstup!S61)))))</f>
        <v>3</v>
      </c>
      <c r="G16" s="202">
        <f>E16*F16</f>
        <v>22.5</v>
      </c>
      <c r="H16" s="203">
        <f aca="true" t="shared" si="0" ref="H16:H25">IF(D16=0,E16*2,D16+E16)/2</f>
        <v>7.5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0</v>
      </c>
      <c r="F17" s="205">
        <f>IF((C8="OBZ"),(Vstup!S8),IF((C8="OB1"),(Vstup!S26),IF((C8="OB2"),(Vstup!S44),IF((C8="OB3"),(Vstup!S62)))))</f>
        <v>4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0</v>
      </c>
      <c r="F18" s="205">
        <f>IF((C8="OBZ"),(Vstup!S9),IF((C8="OB1"),(Vstup!S27),IF((C8="OB2"),(Vstup!S45),IF((C8="OB3"),(Vstup!S63)))))</f>
        <v>2</v>
      </c>
      <c r="G18" s="206">
        <f>E18*F18</f>
        <v>0</v>
      </c>
      <c r="H18" s="203">
        <f t="shared" si="0"/>
        <v>0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8.5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25.5</v>
      </c>
      <c r="H19" s="203">
        <f t="shared" si="0"/>
        <v>8.5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6</v>
      </c>
      <c r="F20" s="205">
        <f>IF((C8="OBZ"),(Vstup!S11),IF((C8="OB1"),(Vstup!S29),IF((C8="OB2"),(Vstup!S47),IF((C8="OB3"),(Vstup!S65)))))</f>
        <v>3</v>
      </c>
      <c r="G20" s="206">
        <f t="shared" si="1"/>
        <v>18</v>
      </c>
      <c r="H20" s="203">
        <f t="shared" si="0"/>
        <v>6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0</v>
      </c>
      <c r="F21" s="205">
        <f>IF((C8="OBZ"),(Vstup!S12),IF((C8="OB1"),(Vstup!S30),IF((C8="OB2"),(Vstup!S48),IF((C8="OB3"),(Vstup!S66)))))</f>
        <v>2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6</v>
      </c>
      <c r="F22" s="205">
        <f>IF((C8="OBZ"),(Vstup!S13),IF((C8="OB1"),(Vstup!S31),IF((C8="OB2"),(Vstup!S49),IF((C8="OB3"),(Vstup!S67)))))</f>
        <v>3</v>
      </c>
      <c r="G22" s="206">
        <f t="shared" si="1"/>
        <v>18</v>
      </c>
      <c r="H22" s="203">
        <f t="shared" si="0"/>
        <v>6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5.5</v>
      </c>
      <c r="F23" s="205">
        <f>IF((C8="OBZ"),(Vstup!S14),IF((C8="OB1"),(Vstup!S32),IF((C8="OB2"),(Vstup!S50),IF((C8="OB3"),(Vstup!S68)))))</f>
        <v>3</v>
      </c>
      <c r="G23" s="206">
        <f t="shared" si="1"/>
        <v>16.5</v>
      </c>
      <c r="H23" s="203">
        <f t="shared" si="0"/>
        <v>5.5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8</v>
      </c>
      <c r="F24" s="205">
        <f>IF((C8="OBZ"),(Vstup!S15),IF((C8="OB1"),(Vstup!S33),IF((C8="OB2"),(Vstup!S51),IF((C8="OB3"),(Vstup!S69)))))</f>
        <v>3</v>
      </c>
      <c r="G24" s="206">
        <f t="shared" si="1"/>
        <v>24</v>
      </c>
      <c r="H24" s="203">
        <f t="shared" si="0"/>
        <v>8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6.5</v>
      </c>
      <c r="F25" s="209">
        <f>IF((C8="OBZ"),(Vstup!S16),IF((C8="OB1"),(Vstup!S34),IF((C8="OB2"),(Vstup!S52),IF((C8="OB3"),(Vstup!S70)))))</f>
        <v>2</v>
      </c>
      <c r="G25" s="210">
        <f>E25*F25</f>
        <v>13</v>
      </c>
      <c r="H25" s="203">
        <f t="shared" si="0"/>
        <v>6.5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137.5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2">
      <selection activeCell="E22" activeCellId="1" sqref="A4:I4 E22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+Vstup!B40</f>
        <v>Martin Poslušný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+Vstup!C40</f>
        <v>Aran z Míkovského háje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+Vstup!D40</f>
        <v>Labradorský retriever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+Vstup!E40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168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9</v>
      </c>
      <c r="F16" s="201">
        <f>IF((C8="OBZ"),(Vstup!S7),IF((C8="OB1"),(Vstup!S25),IF((C8="OB2"),(Vstup!S43),IF((C8="OB3"),(Vstup!S61)))))</f>
        <v>3</v>
      </c>
      <c r="G16" s="202">
        <f>E16*F16</f>
        <v>27</v>
      </c>
      <c r="H16" s="203">
        <f aca="true" t="shared" si="0" ref="H16:H25">IF(D16=0,E16*2,D16+E16)/2</f>
        <v>9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0</v>
      </c>
      <c r="F17" s="205">
        <f>IF((C8="OBZ"),(Vstup!S8),IF((C8="OB1"),(Vstup!S26),IF((C8="OB2"),(Vstup!S44),IF((C8="OB3"),(Vstup!S62)))))</f>
        <v>4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5.5</v>
      </c>
      <c r="F18" s="205">
        <f>IF((C8="OBZ"),(Vstup!S9),IF((C8="OB1"),(Vstup!S27),IF((C8="OB2"),(Vstup!S45),IF((C8="OB3"),(Vstup!S63)))))</f>
        <v>2</v>
      </c>
      <c r="G18" s="206">
        <f>E18*F18</f>
        <v>11</v>
      </c>
      <c r="H18" s="203">
        <f t="shared" si="0"/>
        <v>5.5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9.5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28.5</v>
      </c>
      <c r="H19" s="203">
        <f t="shared" si="0"/>
        <v>9.5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8</v>
      </c>
      <c r="F20" s="205">
        <f>IF((C8="OBZ"),(Vstup!S11),IF((C8="OB1"),(Vstup!S29),IF((C8="OB2"),(Vstup!S47),IF((C8="OB3"),(Vstup!S65)))))</f>
        <v>3</v>
      </c>
      <c r="G20" s="206">
        <f t="shared" si="1"/>
        <v>24</v>
      </c>
      <c r="H20" s="203">
        <f t="shared" si="0"/>
        <v>8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7.5</v>
      </c>
      <c r="F21" s="205">
        <f>IF((C8="OBZ"),(Vstup!S12),IF((C8="OB1"),(Vstup!S30),IF((C8="OB2"),(Vstup!S48),IF((C8="OB3"),(Vstup!S66)))))</f>
        <v>2</v>
      </c>
      <c r="G21" s="206">
        <f t="shared" si="1"/>
        <v>15</v>
      </c>
      <c r="H21" s="203">
        <f t="shared" si="0"/>
        <v>7.5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6</v>
      </c>
      <c r="F22" s="205">
        <f>IF((C8="OBZ"),(Vstup!S13),IF((C8="OB1"),(Vstup!S31),IF((C8="OB2"),(Vstup!S49),IF((C8="OB3"),(Vstup!S67)))))</f>
        <v>3</v>
      </c>
      <c r="G22" s="206">
        <f t="shared" si="1"/>
        <v>18</v>
      </c>
      <c r="H22" s="203">
        <f t="shared" si="0"/>
        <v>6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9.5</v>
      </c>
      <c r="F24" s="205">
        <f>IF((C8="OBZ"),(Vstup!S15),IF((C8="OB1"),(Vstup!S33),IF((C8="OB2"),(Vstup!S51),IF((C8="OB3"),(Vstup!S69)))))</f>
        <v>3</v>
      </c>
      <c r="G24" s="206">
        <f t="shared" si="1"/>
        <v>28.5</v>
      </c>
      <c r="H24" s="203">
        <f t="shared" si="0"/>
        <v>9.5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8</v>
      </c>
      <c r="F25" s="209">
        <f>IF((C8="OBZ"),(Vstup!S16),IF((C8="OB1"),(Vstup!S34),IF((C8="OB2"),(Vstup!S52),IF((C8="OB3"),(Vstup!S70)))))</f>
        <v>2</v>
      </c>
      <c r="G25" s="210">
        <f>E25*F25</f>
        <v>16</v>
      </c>
      <c r="H25" s="203">
        <f t="shared" si="0"/>
        <v>8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168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1">
      <selection activeCell="E24" activeCellId="1" sqref="A4:I4 E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+Vstup!B41</f>
        <v>Kateřina Černochová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+Vstup!C41</f>
        <v>Sunny Blue Foxy Fox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+Vstup!D41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+Vstup!E41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228.5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6</v>
      </c>
      <c r="F16" s="201">
        <f>IF((C8="OBZ"),(Vstup!S7),IF((C8="OB1"),(Vstup!S25),IF((C8="OB2"),(Vstup!S43),IF((C8="OB3"),(Vstup!S61)))))</f>
        <v>3</v>
      </c>
      <c r="G16" s="202">
        <f>E16*F16</f>
        <v>18</v>
      </c>
      <c r="H16" s="203">
        <f aca="true" t="shared" si="0" ref="H16:H25">IF(D16=0,E16*2,D16+E16)/2</f>
        <v>6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10</v>
      </c>
      <c r="F17" s="205">
        <f>IF((C8="OBZ"),(Vstup!S8),IF((C8="OB1"),(Vstup!S26),IF((C8="OB2"),(Vstup!S44),IF((C8="OB3"),(Vstup!S62)))))</f>
        <v>4</v>
      </c>
      <c r="G17" s="206">
        <f>E17*F17</f>
        <v>40</v>
      </c>
      <c r="H17" s="203">
        <f t="shared" si="0"/>
        <v>10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9.5</v>
      </c>
      <c r="F18" s="205">
        <f>IF((C8="OBZ"),(Vstup!S9),IF((C8="OB1"),(Vstup!S27),IF((C8="OB2"),(Vstup!S45),IF((C8="OB3"),(Vstup!S63)))))</f>
        <v>2</v>
      </c>
      <c r="G18" s="206">
        <f>E18*F18</f>
        <v>19</v>
      </c>
      <c r="H18" s="203">
        <f t="shared" si="0"/>
        <v>9.5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8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24</v>
      </c>
      <c r="H19" s="203">
        <f t="shared" si="0"/>
        <v>8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8.5</v>
      </c>
      <c r="F20" s="205">
        <f>IF((C8="OBZ"),(Vstup!S11),IF((C8="OB1"),(Vstup!S29),IF((C8="OB2"),(Vstup!S47),IF((C8="OB3"),(Vstup!S65)))))</f>
        <v>3</v>
      </c>
      <c r="G20" s="206">
        <f t="shared" si="1"/>
        <v>25.5</v>
      </c>
      <c r="H20" s="203">
        <f t="shared" si="0"/>
        <v>8.5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0</v>
      </c>
      <c r="F21" s="205">
        <f>IF((C8="OBZ"),(Vstup!S12),IF((C8="OB1"),(Vstup!S30),IF((C8="OB2"),(Vstup!S48),IF((C8="OB3"),(Vstup!S66)))))</f>
        <v>2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8</v>
      </c>
      <c r="F22" s="205">
        <f>IF((C8="OBZ"),(Vstup!S13),IF((C8="OB1"),(Vstup!S31),IF((C8="OB2"),(Vstup!S49),IF((C8="OB3"),(Vstup!S67)))))</f>
        <v>3</v>
      </c>
      <c r="G22" s="206">
        <f t="shared" si="1"/>
        <v>24</v>
      </c>
      <c r="H22" s="203">
        <f t="shared" si="0"/>
        <v>8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10</v>
      </c>
      <c r="F23" s="205">
        <f>IF((C8="OBZ"),(Vstup!S14),IF((C8="OB1"),(Vstup!S32),IF((C8="OB2"),(Vstup!S50),IF((C8="OB3"),(Vstup!S68)))))</f>
        <v>3</v>
      </c>
      <c r="G23" s="206">
        <f t="shared" si="1"/>
        <v>30</v>
      </c>
      <c r="H23" s="203">
        <f t="shared" si="0"/>
        <v>10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10</v>
      </c>
      <c r="F24" s="205">
        <f>IF((C8="OBZ"),(Vstup!S15),IF((C8="OB1"),(Vstup!S33),IF((C8="OB2"),(Vstup!S51),IF((C8="OB3"),(Vstup!S69)))))</f>
        <v>3</v>
      </c>
      <c r="G24" s="206">
        <f t="shared" si="1"/>
        <v>30</v>
      </c>
      <c r="H24" s="203">
        <f t="shared" si="0"/>
        <v>10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9</v>
      </c>
      <c r="F25" s="209">
        <f>IF((C8="OBZ"),(Vstup!S16),IF((C8="OB1"),(Vstup!S34),IF((C8="OB2"),(Vstup!S52),IF((C8="OB3"),(Vstup!S70)))))</f>
        <v>2</v>
      </c>
      <c r="G25" s="210">
        <f>E25*F25</f>
        <v>18</v>
      </c>
      <c r="H25" s="203">
        <f t="shared" si="0"/>
        <v>9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228.5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3">
      <selection activeCell="E24" activeCellId="1" sqref="A4:I4 E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+Vstup!B42</f>
        <v>Júlia Bukovinská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+Vstup!C42</f>
        <v>Amálka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+Vstup!D42</f>
        <v>Kříženec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+Vstup!E42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155.5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9</v>
      </c>
      <c r="F16" s="201">
        <f>IF((C8="OBZ"),(Vstup!S7),IF((C8="OB1"),(Vstup!S25),IF((C8="OB2"),(Vstup!S43),IF((C8="OB3"),(Vstup!S61)))))</f>
        <v>3</v>
      </c>
      <c r="G16" s="202">
        <f>E16*F16</f>
        <v>27</v>
      </c>
      <c r="H16" s="203">
        <f aca="true" t="shared" si="0" ref="H16:H25">IF(D16=0,E16*2,D16+E16)/2</f>
        <v>9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6.5</v>
      </c>
      <c r="F17" s="205">
        <f>IF((C8="OBZ"),(Vstup!S8),IF((C8="OB1"),(Vstup!S26),IF((C8="OB2"),(Vstup!S44),IF((C8="OB3"),(Vstup!S62)))))</f>
        <v>4</v>
      </c>
      <c r="G17" s="206">
        <f>E17*F17</f>
        <v>26</v>
      </c>
      <c r="H17" s="203">
        <f t="shared" si="0"/>
        <v>6.5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6</v>
      </c>
      <c r="F18" s="205">
        <f>IF((C8="OBZ"),(Vstup!S9),IF((C8="OB1"),(Vstup!S27),IF((C8="OB2"),(Vstup!S45),IF((C8="OB3"),(Vstup!S63)))))</f>
        <v>2</v>
      </c>
      <c r="G18" s="206">
        <f>E18*F18</f>
        <v>12</v>
      </c>
      <c r="H18" s="203">
        <f t="shared" si="0"/>
        <v>6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7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21</v>
      </c>
      <c r="H19" s="203">
        <f t="shared" si="0"/>
        <v>7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6.5</v>
      </c>
      <c r="F20" s="205">
        <f>IF((C8="OBZ"),(Vstup!S11),IF((C8="OB1"),(Vstup!S29),IF((C8="OB2"),(Vstup!S47),IF((C8="OB3"),(Vstup!S65)))))</f>
        <v>3</v>
      </c>
      <c r="G20" s="206">
        <f t="shared" si="1"/>
        <v>19.5</v>
      </c>
      <c r="H20" s="203">
        <f t="shared" si="0"/>
        <v>6.5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0</v>
      </c>
      <c r="F21" s="205">
        <f>IF((C8="OBZ"),(Vstup!S12),IF((C8="OB1"),(Vstup!S30),IF((C8="OB2"),(Vstup!S48),IF((C8="OB3"),(Vstup!S66)))))</f>
        <v>2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5</v>
      </c>
      <c r="F22" s="205">
        <f>IF((C8="OBZ"),(Vstup!S13),IF((C8="OB1"),(Vstup!S31),IF((C8="OB2"),(Vstup!S49),IF((C8="OB3"),(Vstup!S67)))))</f>
        <v>3</v>
      </c>
      <c r="G22" s="206">
        <f t="shared" si="1"/>
        <v>15</v>
      </c>
      <c r="H22" s="203">
        <f t="shared" si="0"/>
        <v>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7</v>
      </c>
      <c r="F24" s="205">
        <f>IF((C8="OBZ"),(Vstup!S15),IF((C8="OB1"),(Vstup!S33),IF((C8="OB2"),(Vstup!S51),IF((C8="OB3"),(Vstup!S69)))))</f>
        <v>3</v>
      </c>
      <c r="G24" s="206">
        <f t="shared" si="1"/>
        <v>21</v>
      </c>
      <c r="H24" s="203">
        <f t="shared" si="0"/>
        <v>7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7</v>
      </c>
      <c r="F25" s="209">
        <f>IF((C8="OBZ"),(Vstup!S16),IF((C8="OB1"),(Vstup!S34),IF((C8="OB2"),(Vstup!S52),IF((C8="OB3"),(Vstup!S70)))))</f>
        <v>2</v>
      </c>
      <c r="G25" s="210">
        <f>E25*F25</f>
        <v>14</v>
      </c>
      <c r="H25" s="203">
        <f t="shared" si="0"/>
        <v>7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155.5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1">
      <selection activeCell="F25" activeCellId="1" sqref="A4:I4 F25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+Vstup!B43</f>
        <v>Věra Elsinger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+Vstup!C43</f>
        <v>Bart Elydon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+Vstup!D43</f>
        <v>Dobrman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+Vstup!E43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 t="s">
        <v>212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 t="str">
        <f>IF(D13="DISK","DISK",(+G26+D13))</f>
        <v>DISK</v>
      </c>
      <c r="E14" s="192" t="s">
        <v>35</v>
      </c>
      <c r="F14" s="193"/>
      <c r="G14" s="194" t="str">
        <f>IF((C8)="OBZ",(A15),IF((C8)="OB1",(A16),IF((C8)="OB2",(A17),IF((C8)="OB3",(A18)))))</f>
        <v>Diskvalifikace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Diskvalifikace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Diskvalifikace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6</v>
      </c>
      <c r="F16" s="201">
        <f>IF((C8="OBZ"),(Vstup!S7),IF((C8="OB1"),(Vstup!S25),IF((C8="OB2"),(Vstup!S43),IF((C8="OB3"),(Vstup!S61)))))</f>
        <v>3</v>
      </c>
      <c r="G16" s="202">
        <f>E16*F16</f>
        <v>18</v>
      </c>
      <c r="H16" s="203">
        <f aca="true" t="shared" si="0" ref="H16:H25">IF(D16=0,E16*2,D16+E16)/2</f>
        <v>6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Diskvalifikace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0</v>
      </c>
      <c r="F17" s="205">
        <f>IF((C8="OBZ"),(Vstup!S8),IF((C8="OB1"),(Vstup!S26),IF((C8="OB2"),(Vstup!S44),IF((C8="OB3"),(Vstup!S62)))))</f>
        <v>4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Diskvalifikace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0</v>
      </c>
      <c r="F18" s="205">
        <f>IF((C8="OBZ"),(Vstup!S9),IF((C8="OB1"),(Vstup!S27),IF((C8="OB2"),(Vstup!S45),IF((C8="OB3"),(Vstup!S63)))))</f>
        <v>2</v>
      </c>
      <c r="G18" s="206">
        <f>E18*F18</f>
        <v>0</v>
      </c>
      <c r="H18" s="203">
        <f t="shared" si="0"/>
        <v>0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0</v>
      </c>
      <c r="H19" s="203">
        <f t="shared" si="0"/>
        <v>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0</v>
      </c>
      <c r="F20" s="205">
        <f>IF((C8="OBZ"),(Vstup!S11),IF((C8="OB1"),(Vstup!S29),IF((C8="OB2"),(Vstup!S47),IF((C8="OB3"),(Vstup!S65)))))</f>
        <v>3</v>
      </c>
      <c r="G20" s="206">
        <f t="shared" si="1"/>
        <v>0</v>
      </c>
      <c r="H20" s="203">
        <f t="shared" si="0"/>
        <v>0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0</v>
      </c>
      <c r="F21" s="205">
        <f>IF((C8="OBZ"),(Vstup!S12),IF((C8="OB1"),(Vstup!S30),IF((C8="OB2"),(Vstup!S48),IF((C8="OB3"),(Vstup!S66)))))</f>
        <v>2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0</v>
      </c>
      <c r="F22" s="205">
        <f>IF((C8="OBZ"),(Vstup!S13),IF((C8="OB1"),(Vstup!S31),IF((C8="OB2"),(Vstup!S49),IF((C8="OB3"),(Vstup!S67)))))</f>
        <v>3</v>
      </c>
      <c r="G22" s="206">
        <f t="shared" si="1"/>
        <v>0</v>
      </c>
      <c r="H22" s="203">
        <f t="shared" si="0"/>
        <v>0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0</v>
      </c>
      <c r="F24" s="205">
        <f>IF((C8="OBZ"),(Vstup!S15),IF((C8="OB1"),(Vstup!S33),IF((C8="OB2"),(Vstup!S51),IF((C8="OB3"),(Vstup!S69)))))</f>
        <v>3</v>
      </c>
      <c r="G24" s="206">
        <f t="shared" si="1"/>
        <v>0</v>
      </c>
      <c r="H24" s="203">
        <f t="shared" si="0"/>
        <v>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0</v>
      </c>
      <c r="F25" s="209">
        <f>IF((C8="OBZ"),(Vstup!S16),IF((C8="OB1"),(Vstup!S34),IF((C8="OB2"),(Vstup!S52),IF((C8="OB3"),(Vstup!S70)))))</f>
        <v>2</v>
      </c>
      <c r="G25" s="210">
        <f>E25*F25</f>
        <v>0</v>
      </c>
      <c r="H25" s="203">
        <f t="shared" si="0"/>
        <v>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18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1">
      <selection activeCell="E24" activeCellId="1" sqref="A4:I4 E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+Vstup!B44</f>
        <v>Kateřina Konopáčková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+Vstup!C44</f>
        <v>Gumi z Kuřimského háje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+Vstup!D44</f>
        <v>Německý ovčák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+Vstup!E44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143.5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9.5</v>
      </c>
      <c r="F16" s="201">
        <f>IF((C8="OBZ"),(Vstup!S7),IF((C8="OB1"),(Vstup!S25),IF((C8="OB2"),(Vstup!S43),IF((C8="OB3"),(Vstup!S61)))))</f>
        <v>3</v>
      </c>
      <c r="G16" s="202">
        <f>E16*F16</f>
        <v>28.5</v>
      </c>
      <c r="H16" s="203">
        <f aca="true" t="shared" si="0" ref="H16:H25">IF(D16=0,E16*2,D16+E16)/2</f>
        <v>9.5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6</v>
      </c>
      <c r="F17" s="205">
        <f>IF((C8="OBZ"),(Vstup!S8),IF((C8="OB1"),(Vstup!S26),IF((C8="OB2"),(Vstup!S44),IF((C8="OB3"),(Vstup!S62)))))</f>
        <v>4</v>
      </c>
      <c r="G17" s="206">
        <f>E17*F17</f>
        <v>24</v>
      </c>
      <c r="H17" s="203">
        <f t="shared" si="0"/>
        <v>6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6.5</v>
      </c>
      <c r="F18" s="205">
        <f>IF((C8="OBZ"),(Vstup!S9),IF((C8="OB1"),(Vstup!S27),IF((C8="OB2"),(Vstup!S45),IF((C8="OB3"),(Vstup!S63)))))</f>
        <v>2</v>
      </c>
      <c r="G18" s="206">
        <f>E18*F18</f>
        <v>13</v>
      </c>
      <c r="H18" s="203">
        <f t="shared" si="0"/>
        <v>6.5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8.5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25.5</v>
      </c>
      <c r="H19" s="203">
        <f t="shared" si="0"/>
        <v>8.5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0</v>
      </c>
      <c r="F20" s="205">
        <f>IF((C8="OBZ"),(Vstup!S11),IF((C8="OB1"),(Vstup!S29),IF((C8="OB2"),(Vstup!S47),IF((C8="OB3"),(Vstup!S65)))))</f>
        <v>3</v>
      </c>
      <c r="G20" s="206">
        <f t="shared" si="1"/>
        <v>0</v>
      </c>
      <c r="H20" s="203">
        <f t="shared" si="0"/>
        <v>0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0</v>
      </c>
      <c r="F21" s="205">
        <f>IF((C8="OBZ"),(Vstup!S12),IF((C8="OB1"),(Vstup!S30),IF((C8="OB2"),(Vstup!S48),IF((C8="OB3"),(Vstup!S66)))))</f>
        <v>2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6</v>
      </c>
      <c r="F22" s="205">
        <f>IF((C8="OBZ"),(Vstup!S13),IF((C8="OB1"),(Vstup!S31),IF((C8="OB2"),(Vstup!S49),IF((C8="OB3"),(Vstup!S67)))))</f>
        <v>3</v>
      </c>
      <c r="G22" s="206">
        <f t="shared" si="1"/>
        <v>18</v>
      </c>
      <c r="H22" s="203">
        <f t="shared" si="0"/>
        <v>6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7.5</v>
      </c>
      <c r="F24" s="205">
        <f>IF((C8="OBZ"),(Vstup!S15),IF((C8="OB1"),(Vstup!S33),IF((C8="OB2"),(Vstup!S51),IF((C8="OB3"),(Vstup!S69)))))</f>
        <v>3</v>
      </c>
      <c r="G24" s="206">
        <f t="shared" si="1"/>
        <v>22.5</v>
      </c>
      <c r="H24" s="203">
        <f t="shared" si="0"/>
        <v>7.5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6</v>
      </c>
      <c r="F25" s="209">
        <f>IF((C8="OBZ"),(Vstup!S16),IF((C8="OB1"),(Vstup!S34),IF((C8="OB2"),(Vstup!S52),IF((C8="OB3"),(Vstup!S70)))))</f>
        <v>2</v>
      </c>
      <c r="G25" s="210">
        <f>E25*F25</f>
        <v>12</v>
      </c>
      <c r="H25" s="203">
        <f t="shared" si="0"/>
        <v>6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143.5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1">
      <selection activeCell="E24" activeCellId="1" sqref="A4:I4 E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+Vstup!B45</f>
        <v>Alena Králová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+Vstup!C45</f>
        <v>Attila Hun od Zlatonosné říčky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+Vstup!D45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+Vstup!E45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219</v>
      </c>
      <c r="E14" s="192" t="s">
        <v>35</v>
      </c>
      <c r="F14" s="193"/>
      <c r="G14" s="194" t="str">
        <f>IF((C8)="OBZ",(A15),IF((C8)="OB1",(A16),IF((C8)="OB2",(A17),IF((C8)="OB3",(A18)))))</f>
        <v>Velmi 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Velmi 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Velmi 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8.5</v>
      </c>
      <c r="F16" s="201">
        <f>IF((C8="OBZ"),(Vstup!S7),IF((C8="OB1"),(Vstup!S25),IF((C8="OB2"),(Vstup!S43),IF((C8="OB3"),(Vstup!S61)))))</f>
        <v>3</v>
      </c>
      <c r="G16" s="202">
        <f>E16*F16</f>
        <v>25.5</v>
      </c>
      <c r="H16" s="203">
        <f aca="true" t="shared" si="0" ref="H16:H25">IF(D16=0,E16*2,D16+E16)/2</f>
        <v>8.5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Dobrý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9</v>
      </c>
      <c r="F17" s="205">
        <f>IF((C8="OBZ"),(Vstup!S8),IF((C8="OB1"),(Vstup!S26),IF((C8="OB2"),(Vstup!S44),IF((C8="OB3"),(Vstup!S62)))))</f>
        <v>4</v>
      </c>
      <c r="G17" s="206">
        <f>E17*F17</f>
        <v>36</v>
      </c>
      <c r="H17" s="203">
        <f t="shared" si="0"/>
        <v>9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Dobrý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7</v>
      </c>
      <c r="F18" s="205">
        <f>IF((C8="OBZ"),(Vstup!S9),IF((C8="OB1"),(Vstup!S27),IF((C8="OB2"),(Vstup!S45),IF((C8="OB3"),(Vstup!S63)))))</f>
        <v>2</v>
      </c>
      <c r="G18" s="206">
        <f>E18*F18</f>
        <v>14</v>
      </c>
      <c r="H18" s="203">
        <f t="shared" si="0"/>
        <v>7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7.5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22.5</v>
      </c>
      <c r="H19" s="203">
        <f t="shared" si="0"/>
        <v>7.5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7.5</v>
      </c>
      <c r="F20" s="205">
        <f>IF((C8="OBZ"),(Vstup!S11),IF((C8="OB1"),(Vstup!S29),IF((C8="OB2"),(Vstup!S47),IF((C8="OB3"),(Vstup!S65)))))</f>
        <v>3</v>
      </c>
      <c r="G20" s="206">
        <f t="shared" si="1"/>
        <v>22.5</v>
      </c>
      <c r="H20" s="203">
        <f t="shared" si="0"/>
        <v>7.5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7.5</v>
      </c>
      <c r="F21" s="205">
        <f>IF((C8="OBZ"),(Vstup!S12),IF((C8="OB1"),(Vstup!S30),IF((C8="OB2"),(Vstup!S48),IF((C8="OB3"),(Vstup!S66)))))</f>
        <v>2</v>
      </c>
      <c r="G21" s="206">
        <f t="shared" si="1"/>
        <v>15</v>
      </c>
      <c r="H21" s="203">
        <f t="shared" si="0"/>
        <v>7.5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7</v>
      </c>
      <c r="F22" s="205">
        <f>IF((C8="OBZ"),(Vstup!S13),IF((C8="OB1"),(Vstup!S31),IF((C8="OB2"),(Vstup!S49),IF((C8="OB3"),(Vstup!S67)))))</f>
        <v>3</v>
      </c>
      <c r="G22" s="206">
        <f t="shared" si="1"/>
        <v>21</v>
      </c>
      <c r="H22" s="203">
        <f t="shared" si="0"/>
        <v>7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6.5</v>
      </c>
      <c r="F23" s="205">
        <f>IF((C8="OBZ"),(Vstup!S14),IF((C8="OB1"),(Vstup!S32),IF((C8="OB2"),(Vstup!S50),IF((C8="OB3"),(Vstup!S68)))))</f>
        <v>3</v>
      </c>
      <c r="G23" s="206">
        <f t="shared" si="1"/>
        <v>19.5</v>
      </c>
      <c r="H23" s="203">
        <f t="shared" si="0"/>
        <v>6.5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9</v>
      </c>
      <c r="F24" s="205">
        <f>IF((C8="OBZ"),(Vstup!S15),IF((C8="OB1"),(Vstup!S33),IF((C8="OB2"),(Vstup!S51),IF((C8="OB3"),(Vstup!S69)))))</f>
        <v>3</v>
      </c>
      <c r="G24" s="206">
        <f t="shared" si="1"/>
        <v>27</v>
      </c>
      <c r="H24" s="203">
        <f t="shared" si="0"/>
        <v>9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8</v>
      </c>
      <c r="F25" s="209">
        <f>IF((C8="OBZ"),(Vstup!S16),IF((C8="OB1"),(Vstup!S34),IF((C8="OB2"),(Vstup!S52),IF((C8="OB3"),(Vstup!S70)))))</f>
        <v>2</v>
      </c>
      <c r="G25" s="210">
        <f>E25*F25</f>
        <v>16</v>
      </c>
      <c r="H25" s="203">
        <f t="shared" si="0"/>
        <v>8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219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1">
      <selection activeCell="E25" activeCellId="1" sqref="A4:I4 E25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+Vstup!B46</f>
        <v>Ladislava Richterová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+Vstup!C46</f>
        <v>Belle Viktoria Hola-Hopa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+Vstup!D46</f>
        <v>Border collie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+Vstup!E46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238.5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8</v>
      </c>
      <c r="F16" s="201">
        <f>IF((C8="OBZ"),(Vstup!S7),IF((C8="OB1"),(Vstup!S25),IF((C8="OB2"),(Vstup!S43),IF((C8="OB3"),(Vstup!S61)))))</f>
        <v>3</v>
      </c>
      <c r="G16" s="202">
        <f>E16*F16</f>
        <v>24</v>
      </c>
      <c r="H16" s="203">
        <f aca="true" t="shared" si="0" ref="H16:H25">IF(D16=0,E16*2,D16+E16)/2</f>
        <v>8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8</v>
      </c>
      <c r="F17" s="205">
        <f>IF((C8="OBZ"),(Vstup!S8),IF((C8="OB1"),(Vstup!S26),IF((C8="OB2"),(Vstup!S44),IF((C8="OB3"),(Vstup!S62)))))</f>
        <v>4</v>
      </c>
      <c r="G17" s="206">
        <f>E17*F17</f>
        <v>32</v>
      </c>
      <c r="H17" s="203">
        <f t="shared" si="0"/>
        <v>8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9</v>
      </c>
      <c r="F18" s="205">
        <f>IF((C8="OBZ"),(Vstup!S9),IF((C8="OB1"),(Vstup!S27),IF((C8="OB2"),(Vstup!S45),IF((C8="OB3"),(Vstup!S63)))))</f>
        <v>2</v>
      </c>
      <c r="G18" s="206">
        <f>E18*F18</f>
        <v>18</v>
      </c>
      <c r="H18" s="203">
        <f t="shared" si="0"/>
        <v>9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9.5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28.5</v>
      </c>
      <c r="H19" s="203">
        <f t="shared" si="0"/>
        <v>9.5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9</v>
      </c>
      <c r="F20" s="205">
        <f>IF((C8="OBZ"),(Vstup!S11),IF((C8="OB1"),(Vstup!S29),IF((C8="OB2"),(Vstup!S47),IF((C8="OB3"),(Vstup!S65)))))</f>
        <v>3</v>
      </c>
      <c r="G20" s="206">
        <f t="shared" si="1"/>
        <v>27</v>
      </c>
      <c r="H20" s="203">
        <f t="shared" si="0"/>
        <v>9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8</v>
      </c>
      <c r="F21" s="205">
        <f>IF((C8="OBZ"),(Vstup!S12),IF((C8="OB1"),(Vstup!S30),IF((C8="OB2"),(Vstup!S48),IF((C8="OB3"),(Vstup!S66)))))</f>
        <v>2</v>
      </c>
      <c r="G21" s="206">
        <f t="shared" si="1"/>
        <v>16</v>
      </c>
      <c r="H21" s="203">
        <f t="shared" si="0"/>
        <v>8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9</v>
      </c>
      <c r="F22" s="205">
        <f>IF((C8="OBZ"),(Vstup!S13),IF((C8="OB1"),(Vstup!S31),IF((C8="OB2"),(Vstup!S49),IF((C8="OB3"),(Vstup!S67)))))</f>
        <v>3</v>
      </c>
      <c r="G22" s="206">
        <f t="shared" si="1"/>
        <v>27</v>
      </c>
      <c r="H22" s="203">
        <f t="shared" si="0"/>
        <v>9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8</v>
      </c>
      <c r="F23" s="205">
        <f>IF((C8="OBZ"),(Vstup!S14),IF((C8="OB1"),(Vstup!S32),IF((C8="OB2"),(Vstup!S50),IF((C8="OB3"),(Vstup!S68)))))</f>
        <v>3</v>
      </c>
      <c r="G23" s="206">
        <f t="shared" si="1"/>
        <v>24</v>
      </c>
      <c r="H23" s="203">
        <f t="shared" si="0"/>
        <v>8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8</v>
      </c>
      <c r="F24" s="205">
        <f>IF((C8="OBZ"),(Vstup!S15),IF((C8="OB1"),(Vstup!S33),IF((C8="OB2"),(Vstup!S51),IF((C8="OB3"),(Vstup!S69)))))</f>
        <v>3</v>
      </c>
      <c r="G24" s="206">
        <f t="shared" si="1"/>
        <v>24</v>
      </c>
      <c r="H24" s="203">
        <f t="shared" si="0"/>
        <v>8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9</v>
      </c>
      <c r="F25" s="209">
        <f>IF((C8="OBZ"),(Vstup!S16),IF((C8="OB1"),(Vstup!S34),IF((C8="OB2"),(Vstup!S52),IF((C8="OB3"),(Vstup!S70)))))</f>
        <v>2</v>
      </c>
      <c r="G25" s="210">
        <f>E25*F25</f>
        <v>18</v>
      </c>
      <c r="H25" s="203">
        <f t="shared" si="0"/>
        <v>9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238.5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1">
      <selection activeCell="C24" activeCellId="1" sqref="A4:I4 C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+Vstup!B47</f>
        <v>Simona Hurábová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+Vstup!C47</f>
        <v>Braconnier Grot Kawai Kaito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+Vstup!D47</f>
        <v>Belgický ovčák malinos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+Vstup!E47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0</v>
      </c>
      <c r="E14" s="192" t="s">
        <v>35</v>
      </c>
      <c r="F14" s="193"/>
      <c r="G14" s="194" t="str">
        <f>IF((C8)="OBZ",(A15),IF((C8)="OB1",(A16),IF((C8)="OB2",(A17),IF((C8)="OB3",(A18)))))</f>
        <v>Nehodnocen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Nehodnocen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Nehodnocen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0</v>
      </c>
      <c r="F16" s="201">
        <f>IF((C8="OBZ"),(Vstup!S7),IF((C8="OB1"),(Vstup!S25),IF((C8="OB2"),(Vstup!S43),IF((C8="OB3"),(Vstup!S61)))))</f>
        <v>3</v>
      </c>
      <c r="G16" s="202">
        <f>E16*F16</f>
        <v>0</v>
      </c>
      <c r="H16" s="203">
        <f aca="true" t="shared" si="0" ref="H16:H25">IF(D16=0,E16*2,D16+E16)/2</f>
        <v>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0</v>
      </c>
      <c r="F17" s="205">
        <f>IF((C8="OBZ"),(Vstup!S8),IF((C8="OB1"),(Vstup!S26),IF((C8="OB2"),(Vstup!S44),IF((C8="OB3"),(Vstup!S62)))))</f>
        <v>4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0</v>
      </c>
      <c r="F18" s="205">
        <f>IF((C8="OBZ"),(Vstup!S9),IF((C8="OB1"),(Vstup!S27),IF((C8="OB2"),(Vstup!S45),IF((C8="OB3"),(Vstup!S63)))))</f>
        <v>2</v>
      </c>
      <c r="G18" s="206">
        <f>E18*F18</f>
        <v>0</v>
      </c>
      <c r="H18" s="203">
        <f t="shared" si="0"/>
        <v>0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0</v>
      </c>
      <c r="H19" s="203">
        <f t="shared" si="0"/>
        <v>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0</v>
      </c>
      <c r="F20" s="205">
        <f>IF((C8="OBZ"),(Vstup!S11),IF((C8="OB1"),(Vstup!S29),IF((C8="OB2"),(Vstup!S47),IF((C8="OB3"),(Vstup!S65)))))</f>
        <v>3</v>
      </c>
      <c r="G20" s="206">
        <f t="shared" si="1"/>
        <v>0</v>
      </c>
      <c r="H20" s="203">
        <f t="shared" si="0"/>
        <v>0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0</v>
      </c>
      <c r="F21" s="205">
        <f>IF((C8="OBZ"),(Vstup!S12),IF((C8="OB1"),(Vstup!S30),IF((C8="OB2"),(Vstup!S48),IF((C8="OB3"),(Vstup!S66)))))</f>
        <v>2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0</v>
      </c>
      <c r="F22" s="205">
        <f>IF((C8="OBZ"),(Vstup!S13),IF((C8="OB1"),(Vstup!S31),IF((C8="OB2"),(Vstup!S49),IF((C8="OB3"),(Vstup!S67)))))</f>
        <v>3</v>
      </c>
      <c r="G22" s="206">
        <f t="shared" si="1"/>
        <v>0</v>
      </c>
      <c r="H22" s="203">
        <f t="shared" si="0"/>
        <v>0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0</v>
      </c>
      <c r="F24" s="205">
        <f>IF((C8="OBZ"),(Vstup!S15),IF((C8="OB1"),(Vstup!S33),IF((C8="OB2"),(Vstup!S51),IF((C8="OB3"),(Vstup!S69)))))</f>
        <v>3</v>
      </c>
      <c r="G24" s="206">
        <f t="shared" si="1"/>
        <v>0</v>
      </c>
      <c r="H24" s="203">
        <f t="shared" si="0"/>
        <v>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0</v>
      </c>
      <c r="F25" s="209">
        <f>IF((C8="OBZ"),(Vstup!S16),IF((C8="OB1"),(Vstup!S34),IF((C8="OB2"),(Vstup!S52),IF((C8="OB3"),(Vstup!S70)))))</f>
        <v>2</v>
      </c>
      <c r="G25" s="210">
        <f>E25*F25</f>
        <v>0</v>
      </c>
      <c r="H25" s="203">
        <f t="shared" si="0"/>
        <v>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0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C10" activeCellId="1" sqref="A4:I4 C10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+Vstup!B48</f>
        <v>Petra Hottmarová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+Vstup!C48</f>
        <v>Ballistera Valeross Bohemia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+Vstup!D48</f>
        <v>Bernský salašnický pes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+Vstup!E48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0</v>
      </c>
      <c r="E14" s="192" t="s">
        <v>35</v>
      </c>
      <c r="F14" s="193"/>
      <c r="G14" s="194" t="str">
        <f>IF((C8)="OBZ",(A15),IF((C8)="OB1",(A16),IF((C8)="OB2",(A17),IF((C8)="OB3",(A18)))))</f>
        <v>Nehodnocen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Nehodnocen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Nehodnocen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0</v>
      </c>
      <c r="F16" s="201">
        <f>IF((C8="OBZ"),(Vstup!S7),IF((C8="OB1"),(Vstup!S25),IF((C8="OB2"),(Vstup!S43),IF((C8="OB3"),(Vstup!S61)))))</f>
        <v>3</v>
      </c>
      <c r="G16" s="202">
        <f>E16*F16</f>
        <v>0</v>
      </c>
      <c r="H16" s="203">
        <f aca="true" t="shared" si="0" ref="H16:H25">IF(D16=0,E16*2,D16+E16)/2</f>
        <v>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0</v>
      </c>
      <c r="F17" s="205">
        <f>IF((C8="OBZ"),(Vstup!S8),IF((C8="OB1"),(Vstup!S26),IF((C8="OB2"),(Vstup!S44),IF((C8="OB3"),(Vstup!S62)))))</f>
        <v>4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0</v>
      </c>
      <c r="F18" s="205">
        <f>IF((C8="OBZ"),(Vstup!S9),IF((C8="OB1"),(Vstup!S27),IF((C8="OB2"),(Vstup!S45),IF((C8="OB3"),(Vstup!S63)))))</f>
        <v>2</v>
      </c>
      <c r="G18" s="206">
        <f>E18*F18</f>
        <v>0</v>
      </c>
      <c r="H18" s="203">
        <f t="shared" si="0"/>
        <v>0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0</v>
      </c>
      <c r="H19" s="203">
        <f t="shared" si="0"/>
        <v>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0</v>
      </c>
      <c r="F20" s="205">
        <f>IF((C8="OBZ"),(Vstup!S11),IF((C8="OB1"),(Vstup!S29),IF((C8="OB2"),(Vstup!S47),IF((C8="OB3"),(Vstup!S65)))))</f>
        <v>3</v>
      </c>
      <c r="G20" s="206">
        <f t="shared" si="1"/>
        <v>0</v>
      </c>
      <c r="H20" s="203">
        <f t="shared" si="0"/>
        <v>0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0</v>
      </c>
      <c r="F21" s="205">
        <f>IF((C8="OBZ"),(Vstup!S12),IF((C8="OB1"),(Vstup!S30),IF((C8="OB2"),(Vstup!S48),IF((C8="OB3"),(Vstup!S66)))))</f>
        <v>2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0</v>
      </c>
      <c r="F22" s="205">
        <f>IF((C8="OBZ"),(Vstup!S13),IF((C8="OB1"),(Vstup!S31),IF((C8="OB2"),(Vstup!S49),IF((C8="OB3"),(Vstup!S67)))))</f>
        <v>3</v>
      </c>
      <c r="G22" s="206">
        <f t="shared" si="1"/>
        <v>0</v>
      </c>
      <c r="H22" s="203">
        <f t="shared" si="0"/>
        <v>0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0</v>
      </c>
      <c r="F24" s="205">
        <f>IF((C8="OBZ"),(Vstup!S15),IF((C8="OB1"),(Vstup!S33),IF((C8="OB2"),(Vstup!S51),IF((C8="OB3"),(Vstup!S69)))))</f>
        <v>3</v>
      </c>
      <c r="G24" s="206">
        <f t="shared" si="1"/>
        <v>0</v>
      </c>
      <c r="H24" s="203">
        <f t="shared" si="0"/>
        <v>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0</v>
      </c>
      <c r="F25" s="209">
        <f>IF((C8="OBZ"),(Vstup!S16),IF((C8="OB1"),(Vstup!S34),IF((C8="OB2"),(Vstup!S52),IF((C8="OB3"),(Vstup!S70)))))</f>
        <v>2</v>
      </c>
      <c r="G25" s="210">
        <f>E25*F25</f>
        <v>0</v>
      </c>
      <c r="H25" s="203">
        <f t="shared" si="0"/>
        <v>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0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10" zoomScaleNormal="110" workbookViewId="0" topLeftCell="B14">
      <selection activeCell="E22" activeCellId="1" sqref="A4:I4 E22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+Vstup!B4</f>
        <v>Petra Štolová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+Vstup!C4</f>
        <v>Bárny Gold Luck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+Vstup!D4</f>
        <v>Zlatý retrívr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+Vstup!E4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247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10</v>
      </c>
      <c r="F16" s="201">
        <f>IF((C8="OBZ"),(Vstup!S7),IF((C8="OB1"),(Vstup!S25),IF((C8="OB2"),(Vstup!S43),IF((C8="OB3"),(Vstup!S61)))))</f>
        <v>2</v>
      </c>
      <c r="G16" s="202">
        <f>E16*F16</f>
        <v>20</v>
      </c>
      <c r="H16" s="203">
        <f aca="true" t="shared" si="0" ref="H16:H25">IF(D16=0,E16*2,D16+E16)/2</f>
        <v>10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8</v>
      </c>
      <c r="F17" s="205">
        <f>IF((C8="OBZ"),(Vstup!S8),IF((C8="OB1"),(Vstup!S26),IF((C8="OB2"),(Vstup!S44),IF((C8="OB3"),(Vstup!S62)))))</f>
        <v>3</v>
      </c>
      <c r="G17" s="206">
        <f>E17*F17</f>
        <v>24</v>
      </c>
      <c r="H17" s="203">
        <f t="shared" si="0"/>
        <v>8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7.5</v>
      </c>
      <c r="F18" s="205">
        <f>IF((C8="OBZ"),(Vstup!S9),IF((C8="OB1"),(Vstup!S27),IF((C8="OB2"),(Vstup!S45),IF((C8="OB3"),(Vstup!S63)))))</f>
        <v>3</v>
      </c>
      <c r="G18" s="206">
        <f>E18*F18</f>
        <v>22.5</v>
      </c>
      <c r="H18" s="203">
        <f t="shared" si="0"/>
        <v>7.5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9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27</v>
      </c>
      <c r="H19" s="203">
        <f t="shared" si="0"/>
        <v>9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8.5</v>
      </c>
      <c r="F20" s="205">
        <f>IF((C8="OBZ"),(Vstup!S11),IF((C8="OB1"),(Vstup!S29),IF((C8="OB2"),(Vstup!S47),IF((C8="OB3"),(Vstup!S65)))))</f>
        <v>3</v>
      </c>
      <c r="G20" s="206">
        <f t="shared" si="1"/>
        <v>25.5</v>
      </c>
      <c r="H20" s="203">
        <f t="shared" si="0"/>
        <v>8.5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9.5</v>
      </c>
      <c r="F21" s="205">
        <f>IF((C8="OBZ"),(Vstup!S12),IF((C8="OB1"),(Vstup!S30),IF((C8="OB2"),(Vstup!S48),IF((C8="OB3"),(Vstup!S66)))))</f>
        <v>3</v>
      </c>
      <c r="G21" s="206">
        <f t="shared" si="1"/>
        <v>28.5</v>
      </c>
      <c r="H21" s="203">
        <f t="shared" si="0"/>
        <v>9.5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8.5</v>
      </c>
      <c r="F22" s="205">
        <f>IF((C8="OBZ"),(Vstup!S13),IF((C8="OB1"),(Vstup!S31),IF((C8="OB2"),(Vstup!S49),IF((C8="OB3"),(Vstup!S67)))))</f>
        <v>3</v>
      </c>
      <c r="G22" s="206">
        <f t="shared" si="1"/>
        <v>25.5</v>
      </c>
      <c r="H22" s="203">
        <f t="shared" si="0"/>
        <v>8.5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9</v>
      </c>
      <c r="F23" s="205">
        <f>IF((C8="OBZ"),(Vstup!S14),IF((C8="OB1"),(Vstup!S32),IF((C8="OB2"),(Vstup!S50),IF((C8="OB3"),(Vstup!S68)))))</f>
        <v>3</v>
      </c>
      <c r="G23" s="206">
        <f t="shared" si="1"/>
        <v>27</v>
      </c>
      <c r="H23" s="203">
        <f t="shared" si="0"/>
        <v>9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9</v>
      </c>
      <c r="F24" s="205">
        <f>IF((C8="OBZ"),(Vstup!S15),IF((C8="OB1"),(Vstup!S33),IF((C8="OB2"),(Vstup!S51),IF((C8="OB3"),(Vstup!S69)))))</f>
        <v>3</v>
      </c>
      <c r="G24" s="206">
        <f t="shared" si="1"/>
        <v>27</v>
      </c>
      <c r="H24" s="203">
        <f t="shared" si="0"/>
        <v>9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247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1">
      <selection activeCell="E24" activeCellId="1" sqref="A4:I4 E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+Vstup!B49</f>
        <v>Jitka Ragánová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+Vstup!C49</f>
        <v>Cullen Black z JBonda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+Vstup!D49</f>
        <v>Belgický ovčák Groenendael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+Vstup!E49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171.5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6</v>
      </c>
      <c r="F16" s="201">
        <f>IF((C8="OBZ"),(Vstup!S7),IF((C8="OB1"),(Vstup!S25),IF((C8="OB2"),(Vstup!S43),IF((C8="OB3"),(Vstup!S61)))))</f>
        <v>3</v>
      </c>
      <c r="G16" s="202">
        <f>E16*F16</f>
        <v>18</v>
      </c>
      <c r="H16" s="203">
        <f aca="true" t="shared" si="0" ref="H16:H25">IF(D16=0,E16*2,D16+E16)/2</f>
        <v>6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0</v>
      </c>
      <c r="F17" s="205">
        <f>IF((C8="OBZ"),(Vstup!S8),IF((C8="OB1"),(Vstup!S26),IF((C8="OB2"),(Vstup!S44),IF((C8="OB3"),(Vstup!S62)))))</f>
        <v>4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7.5</v>
      </c>
      <c r="F18" s="205">
        <f>IF((C8="OBZ"),(Vstup!S9),IF((C8="OB1"),(Vstup!S27),IF((C8="OB2"),(Vstup!S45),IF((C8="OB3"),(Vstup!S63)))))</f>
        <v>2</v>
      </c>
      <c r="G18" s="206">
        <f>E18*F18</f>
        <v>15</v>
      </c>
      <c r="H18" s="203">
        <f t="shared" si="0"/>
        <v>7.5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7.5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22.5</v>
      </c>
      <c r="H19" s="203">
        <f t="shared" si="0"/>
        <v>7.5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5</v>
      </c>
      <c r="F20" s="205">
        <f>IF((C8="OBZ"),(Vstup!S11),IF((C8="OB1"),(Vstup!S29),IF((C8="OB2"),(Vstup!S47),IF((C8="OB3"),(Vstup!S65)))))</f>
        <v>3</v>
      </c>
      <c r="G20" s="206">
        <f t="shared" si="1"/>
        <v>15</v>
      </c>
      <c r="H20" s="203">
        <f t="shared" si="0"/>
        <v>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6.5</v>
      </c>
      <c r="F21" s="205">
        <f>IF((C8="OBZ"),(Vstup!S12),IF((C8="OB1"),(Vstup!S30),IF((C8="OB2"),(Vstup!S48),IF((C8="OB3"),(Vstup!S66)))))</f>
        <v>2</v>
      </c>
      <c r="G21" s="206">
        <f t="shared" si="1"/>
        <v>13</v>
      </c>
      <c r="H21" s="203">
        <f t="shared" si="0"/>
        <v>6.5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5</v>
      </c>
      <c r="F22" s="205">
        <f>IF((C8="OBZ"),(Vstup!S13),IF((C8="OB1"),(Vstup!S31),IF((C8="OB2"),(Vstup!S49),IF((C8="OB3"),(Vstup!S67)))))</f>
        <v>3</v>
      </c>
      <c r="G22" s="206">
        <f t="shared" si="1"/>
        <v>15</v>
      </c>
      <c r="H22" s="203">
        <f t="shared" si="0"/>
        <v>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9</v>
      </c>
      <c r="F23" s="205">
        <f>IF((C8="OBZ"),(Vstup!S14),IF((C8="OB1"),(Vstup!S32),IF((C8="OB2"),(Vstup!S50),IF((C8="OB3"),(Vstup!S68)))))</f>
        <v>3</v>
      </c>
      <c r="G23" s="206">
        <f t="shared" si="1"/>
        <v>27</v>
      </c>
      <c r="H23" s="203">
        <f t="shared" si="0"/>
        <v>9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10</v>
      </c>
      <c r="F24" s="205">
        <f>IF((C8="OBZ"),(Vstup!S15),IF((C8="OB1"),(Vstup!S33),IF((C8="OB2"),(Vstup!S51),IF((C8="OB3"),(Vstup!S69)))))</f>
        <v>3</v>
      </c>
      <c r="G24" s="206">
        <f t="shared" si="1"/>
        <v>30</v>
      </c>
      <c r="H24" s="203">
        <f t="shared" si="0"/>
        <v>10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8</v>
      </c>
      <c r="F25" s="209">
        <f>IF((C8="OBZ"),(Vstup!S16),IF((C8="OB1"),(Vstup!S34),IF((C8="OB2"),(Vstup!S52),IF((C8="OB3"),(Vstup!S70)))))</f>
        <v>2</v>
      </c>
      <c r="G25" s="210">
        <f>E25*F25</f>
        <v>16</v>
      </c>
      <c r="H25" s="203">
        <f t="shared" si="0"/>
        <v>8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171.5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4">
      <selection activeCell="E23" activeCellId="1" sqref="A4:I4 E23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+Vstup!B50</f>
        <v>Lucie Lánská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+Vstup!C50</f>
        <v>Eliška z Velfíku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+Vstup!D50</f>
        <v>Parson russell terrier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+Vstup!E50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189.5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8.5</v>
      </c>
      <c r="F16" s="201">
        <f>IF((C8="OBZ"),(Vstup!S7),IF((C8="OB1"),(Vstup!S25),IF((C8="OB2"),(Vstup!S43),IF((C8="OB3"),(Vstup!S61)))))</f>
        <v>3</v>
      </c>
      <c r="G16" s="202">
        <f>E16*F16</f>
        <v>25.5</v>
      </c>
      <c r="H16" s="203">
        <f aca="true" t="shared" si="0" ref="H16:H25">IF(D16=0,E16*2,D16+E16)/2</f>
        <v>8.5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8</v>
      </c>
      <c r="F17" s="205">
        <f>IF((C8="OBZ"),(Vstup!S8),IF((C8="OB1"),(Vstup!S26),IF((C8="OB2"),(Vstup!S44),IF((C8="OB3"),(Vstup!S62)))))</f>
        <v>4</v>
      </c>
      <c r="G17" s="206">
        <f>E17*F17</f>
        <v>32</v>
      </c>
      <c r="H17" s="203">
        <f t="shared" si="0"/>
        <v>8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7.5</v>
      </c>
      <c r="F18" s="205">
        <f>IF((C8="OBZ"),(Vstup!S9),IF((C8="OB1"),(Vstup!S27),IF((C8="OB2"),(Vstup!S45),IF((C8="OB3"),(Vstup!S63)))))</f>
        <v>2</v>
      </c>
      <c r="G18" s="206">
        <f>E18*F18</f>
        <v>15</v>
      </c>
      <c r="H18" s="203">
        <f t="shared" si="0"/>
        <v>7.5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10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30</v>
      </c>
      <c r="H19" s="203">
        <f t="shared" si="0"/>
        <v>10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9</v>
      </c>
      <c r="F20" s="205">
        <f>IF((C8="OBZ"),(Vstup!S11),IF((C8="OB1"),(Vstup!S29),IF((C8="OB2"),(Vstup!S47),IF((C8="OB3"),(Vstup!S65)))))</f>
        <v>3</v>
      </c>
      <c r="G20" s="206">
        <f t="shared" si="1"/>
        <v>27</v>
      </c>
      <c r="H20" s="203">
        <f t="shared" si="0"/>
        <v>9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0</v>
      </c>
      <c r="F21" s="205">
        <f>IF((C8="OBZ"),(Vstup!S12),IF((C8="OB1"),(Vstup!S30),IF((C8="OB2"),(Vstup!S48),IF((C8="OB3"),(Vstup!S66)))))</f>
        <v>2</v>
      </c>
      <c r="G21" s="206">
        <f t="shared" si="1"/>
        <v>0</v>
      </c>
      <c r="H21" s="203">
        <f t="shared" si="0"/>
        <v>0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7</v>
      </c>
      <c r="F22" s="205">
        <f>IF((C8="OBZ"),(Vstup!S13),IF((C8="OB1"),(Vstup!S31),IF((C8="OB2"),(Vstup!S49),IF((C8="OB3"),(Vstup!S67)))))</f>
        <v>3</v>
      </c>
      <c r="G22" s="206">
        <f t="shared" si="1"/>
        <v>21</v>
      </c>
      <c r="H22" s="203">
        <f t="shared" si="0"/>
        <v>7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7</v>
      </c>
      <c r="F24" s="205">
        <f>IF((C8="OBZ"),(Vstup!S15),IF((C8="OB1"),(Vstup!S33),IF((C8="OB2"),(Vstup!S51),IF((C8="OB3"),(Vstup!S69)))))</f>
        <v>3</v>
      </c>
      <c r="G24" s="206">
        <f t="shared" si="1"/>
        <v>21</v>
      </c>
      <c r="H24" s="203">
        <f t="shared" si="0"/>
        <v>7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9</v>
      </c>
      <c r="F25" s="209">
        <f>IF((C8="OBZ"),(Vstup!S16),IF((C8="OB1"),(Vstup!S34),IF((C8="OB2"),(Vstup!S52),IF((C8="OB3"),(Vstup!S70)))))</f>
        <v>2</v>
      </c>
      <c r="G25" s="210">
        <f>E25*F25</f>
        <v>18</v>
      </c>
      <c r="H25" s="203">
        <f t="shared" si="0"/>
        <v>9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189.5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3">
      <selection activeCell="E24" activeCellId="1" sqref="A4:I4 E24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+Vstup!B51</f>
        <v>Zuzana Rozová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+Vstup!C51</f>
        <v>Rebel Amis z Roznetu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+Vstup!D51</f>
        <v>Malý knírač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+Vstup!E51</f>
        <v>OB1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Bc. Petra Rohlenová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Iva Pikalová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193.5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5.5</v>
      </c>
      <c r="F16" s="201">
        <f>IF((C8="OBZ"),(Vstup!S7),IF((C8="OB1"),(Vstup!S25),IF((C8="OB2"),(Vstup!S43),IF((C8="OB3"),(Vstup!S61)))))</f>
        <v>3</v>
      </c>
      <c r="G16" s="202">
        <f>E16*F16</f>
        <v>16.5</v>
      </c>
      <c r="H16" s="203">
        <f aca="true" t="shared" si="0" ref="H16:H25">IF(D16=0,E16*2,D16+E16)/2</f>
        <v>5.5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Dobrý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8</v>
      </c>
      <c r="F17" s="205">
        <f>IF((C8="OBZ"),(Vstup!S8),IF((C8="OB1"),(Vstup!S26),IF((C8="OB2"),(Vstup!S44),IF((C8="OB3"),(Vstup!S62)))))</f>
        <v>4</v>
      </c>
      <c r="G17" s="206">
        <f>E17*F17</f>
        <v>32</v>
      </c>
      <c r="H17" s="203">
        <f t="shared" si="0"/>
        <v>8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Dobrý</v>
      </c>
      <c r="B18" s="204">
        <v>3</v>
      </c>
      <c r="C18" s="238" t="str">
        <f>IF((C8="OBZ"),(Vstup!P9),IF((C8="OB1"),(Vstup!P27),IF((C8="OB2"),(Vstup!P45),IF((C8="OB3"),(Vstup!P63)))))</f>
        <v>Odložení do stoje za chůze</v>
      </c>
      <c r="D18" s="238"/>
      <c r="E18" s="147">
        <v>7</v>
      </c>
      <c r="F18" s="205">
        <f>IF((C8="OBZ"),(Vstup!S9),IF((C8="OB1"),(Vstup!S27),IF((C8="OB2"),(Vstup!S45),IF((C8="OB3"),(Vstup!S63)))))</f>
        <v>2</v>
      </c>
      <c r="G18" s="206">
        <f>E18*F18</f>
        <v>14</v>
      </c>
      <c r="H18" s="203">
        <f t="shared" si="0"/>
        <v>7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Přivolání </v>
      </c>
      <c r="D19" s="238"/>
      <c r="E19" s="147">
        <v>7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21</v>
      </c>
      <c r="H19" s="203">
        <f t="shared" si="0"/>
        <v>7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Aport</v>
      </c>
      <c r="D20" s="238"/>
      <c r="E20" s="147">
        <v>7</v>
      </c>
      <c r="F20" s="205">
        <f>IF((C8="OBZ"),(Vstup!S11),IF((C8="OB1"),(Vstup!S29),IF((C8="OB2"),(Vstup!S47),IF((C8="OB3"),(Vstup!S65)))))</f>
        <v>3</v>
      </c>
      <c r="G20" s="206">
        <f t="shared" si="1"/>
        <v>21</v>
      </c>
      <c r="H20" s="203">
        <f t="shared" si="0"/>
        <v>7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Odložení do sedu za chůze</v>
      </c>
      <c r="D21" s="238"/>
      <c r="E21" s="147">
        <v>6</v>
      </c>
      <c r="F21" s="205">
        <f>IF((C8="OBZ"),(Vstup!S12),IF((C8="OB1"),(Vstup!S30),IF((C8="OB2"),(Vstup!S48),IF((C8="OB3"),(Vstup!S66)))))</f>
        <v>2</v>
      </c>
      <c r="G21" s="206">
        <f t="shared" si="1"/>
        <v>12</v>
      </c>
      <c r="H21" s="203">
        <f t="shared" si="0"/>
        <v>6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Chůze u nohy</v>
      </c>
      <c r="D22" s="238"/>
      <c r="E22" s="147">
        <v>6</v>
      </c>
      <c r="F22" s="205">
        <f>IF((C8="OBZ"),(Vstup!S13),IF((C8="OB1"),(Vstup!S31),IF((C8="OB2"),(Vstup!S49),IF((C8="OB3"),(Vstup!S67)))))</f>
        <v>3</v>
      </c>
      <c r="G22" s="206">
        <f t="shared" si="1"/>
        <v>18</v>
      </c>
      <c r="H22" s="203">
        <f t="shared" si="0"/>
        <v>6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7</v>
      </c>
      <c r="F23" s="205">
        <f>IF((C8="OBZ"),(Vstup!S14),IF((C8="OB1"),(Vstup!S32),IF((C8="OB2"),(Vstup!S50),IF((C8="OB3"),(Vstup!S68)))))</f>
        <v>3</v>
      </c>
      <c r="G23" s="206">
        <f t="shared" si="1"/>
        <v>21</v>
      </c>
      <c r="H23" s="203">
        <f t="shared" si="0"/>
        <v>7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8</v>
      </c>
      <c r="F24" s="205">
        <f>IF((C8="OBZ"),(Vstup!S15),IF((C8="OB1"),(Vstup!S33),IF((C8="OB2"),(Vstup!S51),IF((C8="OB3"),(Vstup!S69)))))</f>
        <v>3</v>
      </c>
      <c r="G24" s="206">
        <f t="shared" si="1"/>
        <v>24</v>
      </c>
      <c r="H24" s="203">
        <f t="shared" si="0"/>
        <v>8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7</v>
      </c>
      <c r="F25" s="209">
        <f>IF((C8="OBZ"),(Vstup!S16),IF((C8="OB1"),(Vstup!S34),IF((C8="OB2"),(Vstup!S52),IF((C8="OB3"),(Vstup!S70)))))</f>
        <v>2</v>
      </c>
      <c r="G25" s="210">
        <f>E25*F25</f>
        <v>14</v>
      </c>
      <c r="H25" s="203">
        <f t="shared" si="0"/>
        <v>7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193.5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2">
      <selection activeCell="E21" activeCellId="1" sqref="A4:I4 E21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+Vstup!B5</f>
        <v>Marie Vágenknechtová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+Vstup!C5</f>
        <v>s.Se Jch. Alaia Black z Kovárny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+Vstup!D5</f>
        <v>Belgický ovčák groenendael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+Vstup!E5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266.5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10</v>
      </c>
      <c r="F16" s="201">
        <f>IF((C8="OBZ"),(Vstup!S7),IF((C8="OB1"),(Vstup!S25),IF((C8="OB2"),(Vstup!S43),IF((C8="OB3"),(Vstup!S61)))))</f>
        <v>2</v>
      </c>
      <c r="G16" s="202">
        <f>E16*F16</f>
        <v>20</v>
      </c>
      <c r="H16" s="203">
        <f aca="true" t="shared" si="0" ref="H16:H25">IF(D16=0,E16*2,D16+E16)/2</f>
        <v>10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Výborný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10</v>
      </c>
      <c r="F17" s="205">
        <f>IF((C8="OBZ"),(Vstup!S8),IF((C8="OB1"),(Vstup!S26),IF((C8="OB2"),(Vstup!S44),IF((C8="OB3"),(Vstup!S62)))))</f>
        <v>3</v>
      </c>
      <c r="G17" s="206">
        <f>E17*F17</f>
        <v>30</v>
      </c>
      <c r="H17" s="203">
        <f t="shared" si="0"/>
        <v>10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Výborný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9.5</v>
      </c>
      <c r="F18" s="205">
        <f>IF((C8="OBZ"),(Vstup!S9),IF((C8="OB1"),(Vstup!S27),IF((C8="OB2"),(Vstup!S45),IF((C8="OB3"),(Vstup!S63)))))</f>
        <v>3</v>
      </c>
      <c r="G18" s="206">
        <f>E18*F18</f>
        <v>28.5</v>
      </c>
      <c r="H18" s="203">
        <f t="shared" si="0"/>
        <v>9.5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10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30</v>
      </c>
      <c r="H19" s="203">
        <f t="shared" si="0"/>
        <v>10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9.5</v>
      </c>
      <c r="F20" s="205">
        <f>IF((C8="OBZ"),(Vstup!S11),IF((C8="OB1"),(Vstup!S29),IF((C8="OB2"),(Vstup!S47),IF((C8="OB3"),(Vstup!S65)))))</f>
        <v>3</v>
      </c>
      <c r="G20" s="206">
        <f t="shared" si="1"/>
        <v>28.5</v>
      </c>
      <c r="H20" s="203">
        <f t="shared" si="0"/>
        <v>9.5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9.5</v>
      </c>
      <c r="F21" s="205">
        <f>IF((C8="OBZ"),(Vstup!S12),IF((C8="OB1"),(Vstup!S30),IF((C8="OB2"),(Vstup!S48),IF((C8="OB3"),(Vstup!S66)))))</f>
        <v>3</v>
      </c>
      <c r="G21" s="206">
        <f t="shared" si="1"/>
        <v>28.5</v>
      </c>
      <c r="H21" s="203">
        <f t="shared" si="0"/>
        <v>9.5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9.5</v>
      </c>
      <c r="F22" s="205">
        <f>IF((C8="OBZ"),(Vstup!S13),IF((C8="OB1"),(Vstup!S31),IF((C8="OB2"),(Vstup!S49),IF((C8="OB3"),(Vstup!S67)))))</f>
        <v>3</v>
      </c>
      <c r="G22" s="206">
        <f t="shared" si="1"/>
        <v>28.5</v>
      </c>
      <c r="H22" s="203">
        <f t="shared" si="0"/>
        <v>9.5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9.5</v>
      </c>
      <c r="F23" s="205">
        <f>IF((C8="OBZ"),(Vstup!S14),IF((C8="OB1"),(Vstup!S32),IF((C8="OB2"),(Vstup!S50),IF((C8="OB3"),(Vstup!S68)))))</f>
        <v>3</v>
      </c>
      <c r="G23" s="206">
        <f t="shared" si="1"/>
        <v>28.5</v>
      </c>
      <c r="H23" s="203">
        <f t="shared" si="0"/>
        <v>9.5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8</v>
      </c>
      <c r="F24" s="205">
        <f>IF((C8="OBZ"),(Vstup!S15),IF((C8="OB1"),(Vstup!S33),IF((C8="OB2"),(Vstup!S51),IF((C8="OB3"),(Vstup!S69)))))</f>
        <v>3</v>
      </c>
      <c r="G24" s="206">
        <f t="shared" si="1"/>
        <v>24</v>
      </c>
      <c r="H24" s="203">
        <f t="shared" si="0"/>
        <v>8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266.5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5118055555555555" right="0.5118055555555555" top="0.7486111111111111" bottom="0.7479166666666667" header="0.31527777777777777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10" zoomScaleNormal="110" workbookViewId="0" topLeftCell="B12">
      <selection activeCell="E16" activeCellId="1" sqref="A4:I4 E16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+Vstup!B6</f>
        <v>Jana Vlková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+Vstup!C6</f>
        <v>Sunny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+Vstup!D6</f>
        <v>Pudl trpasličí apricot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+Vstup!E6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172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10</v>
      </c>
      <c r="F16" s="201">
        <f>IF((C8="OBZ"),(Vstup!S7),IF((C8="OB1"),(Vstup!S25),IF((C8="OB2"),(Vstup!S43),IF((C8="OB3"),(Vstup!S61)))))</f>
        <v>2</v>
      </c>
      <c r="G16" s="202">
        <f>E16*F16</f>
        <v>20</v>
      </c>
      <c r="H16" s="203">
        <f aca="true" t="shared" si="0" ref="H16:H25">IF(D16=0,E16*2,D16+E16)/2</f>
        <v>10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0</v>
      </c>
      <c r="F17" s="205">
        <f>IF((C8="OBZ"),(Vstup!S8),IF((C8="OB1"),(Vstup!S26),IF((C8="OB2"),(Vstup!S44),IF((C8="OB3"),(Vstup!S62)))))</f>
        <v>3</v>
      </c>
      <c r="G17" s="206">
        <f>E17*F17</f>
        <v>0</v>
      </c>
      <c r="H17" s="203">
        <f t="shared" si="0"/>
        <v>0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8</v>
      </c>
      <c r="F18" s="205">
        <f>IF((C8="OBZ"),(Vstup!S9),IF((C8="OB1"),(Vstup!S27),IF((C8="OB2"),(Vstup!S45),IF((C8="OB3"),(Vstup!S63)))))</f>
        <v>3</v>
      </c>
      <c r="G18" s="206">
        <f>E18*F18</f>
        <v>24</v>
      </c>
      <c r="H18" s="203">
        <f t="shared" si="0"/>
        <v>8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8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24</v>
      </c>
      <c r="H19" s="203">
        <f t="shared" si="0"/>
        <v>8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9</v>
      </c>
      <c r="F20" s="205">
        <f>IF((C8="OBZ"),(Vstup!S11),IF((C8="OB1"),(Vstup!S29),IF((C8="OB2"),(Vstup!S47),IF((C8="OB3"),(Vstup!S65)))))</f>
        <v>3</v>
      </c>
      <c r="G20" s="206">
        <f t="shared" si="1"/>
        <v>27</v>
      </c>
      <c r="H20" s="203">
        <f t="shared" si="0"/>
        <v>9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6</v>
      </c>
      <c r="F21" s="205">
        <f>IF((C8="OBZ"),(Vstup!S12),IF((C8="OB1"),(Vstup!S30),IF((C8="OB2"),(Vstup!S48),IF((C8="OB3"),(Vstup!S66)))))</f>
        <v>3</v>
      </c>
      <c r="G21" s="206">
        <f t="shared" si="1"/>
        <v>18</v>
      </c>
      <c r="H21" s="203">
        <f t="shared" si="0"/>
        <v>6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5.5</v>
      </c>
      <c r="F22" s="205">
        <f>IF((C8="OBZ"),(Vstup!S13),IF((C8="OB1"),(Vstup!S31),IF((C8="OB2"),(Vstup!S49),IF((C8="OB3"),(Vstup!S67)))))</f>
        <v>3</v>
      </c>
      <c r="G22" s="206">
        <f t="shared" si="1"/>
        <v>16.5</v>
      </c>
      <c r="H22" s="203">
        <f t="shared" si="0"/>
        <v>5.5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0</v>
      </c>
      <c r="F23" s="205">
        <f>IF((C8="OBZ"),(Vstup!S14),IF((C8="OB1"),(Vstup!S32),IF((C8="OB2"),(Vstup!S50),IF((C8="OB3"),(Vstup!S68)))))</f>
        <v>3</v>
      </c>
      <c r="G23" s="206">
        <f t="shared" si="1"/>
        <v>0</v>
      </c>
      <c r="H23" s="203">
        <f t="shared" si="0"/>
        <v>0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7.5</v>
      </c>
      <c r="F24" s="205">
        <f>IF((C8="OBZ"),(Vstup!S15),IF((C8="OB1"),(Vstup!S33),IF((C8="OB2"),(Vstup!S51),IF((C8="OB3"),(Vstup!S69)))))</f>
        <v>3</v>
      </c>
      <c r="G24" s="206">
        <f t="shared" si="1"/>
        <v>22.5</v>
      </c>
      <c r="H24" s="203">
        <f t="shared" si="0"/>
        <v>7.5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172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="110" zoomScaleNormal="110" workbookViewId="0" topLeftCell="B12">
      <selection activeCell="E18" activeCellId="1" sqref="A4:I4 E18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+Vstup!B7</f>
        <v>Darja Sýkorová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+Vstup!C7</f>
        <v>Ajka Ike Mark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+Vstup!D7</f>
        <v>Trpasličí pinč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+Vstup!E7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252</v>
      </c>
      <c r="E14" s="192" t="s">
        <v>35</v>
      </c>
      <c r="F14" s="193"/>
      <c r="G14" s="194" t="str">
        <f>IF((C8)="OBZ",(A15),IF((C8)="OB1",(A16),IF((C8)="OB2",(A17),IF((C8)="OB3",(A18)))))</f>
        <v>Výborný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Výborný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Výborný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9.5</v>
      </c>
      <c r="F16" s="201">
        <f>IF((C8="OBZ"),(Vstup!S7),IF((C8="OB1"),(Vstup!S25),IF((C8="OB2"),(Vstup!S43),IF((C8="OB3"),(Vstup!S61)))))</f>
        <v>2</v>
      </c>
      <c r="G16" s="202">
        <f>E16*F16</f>
        <v>19</v>
      </c>
      <c r="H16" s="203">
        <f aca="true" t="shared" si="0" ref="H16:H25">IF(D16=0,E16*2,D16+E16)/2</f>
        <v>9.5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Velmi dobrý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7</v>
      </c>
      <c r="F17" s="205">
        <f>IF((C8="OBZ"),(Vstup!S8),IF((C8="OB1"),(Vstup!S26),IF((C8="OB2"),(Vstup!S44),IF((C8="OB3"),(Vstup!S62)))))</f>
        <v>3</v>
      </c>
      <c r="G17" s="206">
        <f>E17*F17</f>
        <v>21</v>
      </c>
      <c r="H17" s="203">
        <f t="shared" si="0"/>
        <v>7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Velmi dobrý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9.5</v>
      </c>
      <c r="F18" s="205">
        <f>IF((C8="OBZ"),(Vstup!S9),IF((C8="OB1"),(Vstup!S27),IF((C8="OB2"),(Vstup!S45),IF((C8="OB3"),(Vstup!S63)))))</f>
        <v>3</v>
      </c>
      <c r="G18" s="206">
        <f>E18*F18</f>
        <v>28.5</v>
      </c>
      <c r="H18" s="203">
        <f t="shared" si="0"/>
        <v>9.5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9.5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28.5</v>
      </c>
      <c r="H19" s="203">
        <f t="shared" si="0"/>
        <v>9.5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9.5</v>
      </c>
      <c r="F20" s="205">
        <f>IF((C8="OBZ"),(Vstup!S11),IF((C8="OB1"),(Vstup!S29),IF((C8="OB2"),(Vstup!S47),IF((C8="OB3"),(Vstup!S65)))))</f>
        <v>3</v>
      </c>
      <c r="G20" s="206">
        <f t="shared" si="1"/>
        <v>28.5</v>
      </c>
      <c r="H20" s="203">
        <f t="shared" si="0"/>
        <v>9.5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8.5</v>
      </c>
      <c r="F21" s="205">
        <f>IF((C8="OBZ"),(Vstup!S12),IF((C8="OB1"),(Vstup!S30),IF((C8="OB2"),(Vstup!S48),IF((C8="OB3"),(Vstup!S66)))))</f>
        <v>3</v>
      </c>
      <c r="G21" s="206">
        <f t="shared" si="1"/>
        <v>25.5</v>
      </c>
      <c r="H21" s="203">
        <f t="shared" si="0"/>
        <v>8.5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8</v>
      </c>
      <c r="F22" s="205">
        <f>IF((C8="OBZ"),(Vstup!S13),IF((C8="OB1"),(Vstup!S31),IF((C8="OB2"),(Vstup!S49),IF((C8="OB3"),(Vstup!S67)))))</f>
        <v>3</v>
      </c>
      <c r="G22" s="206">
        <f t="shared" si="1"/>
        <v>24</v>
      </c>
      <c r="H22" s="203">
        <f t="shared" si="0"/>
        <v>8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9</v>
      </c>
      <c r="F23" s="205">
        <f>IF((C8="OBZ"),(Vstup!S14),IF((C8="OB1"),(Vstup!S32),IF((C8="OB2"),(Vstup!S50),IF((C8="OB3"),(Vstup!S68)))))</f>
        <v>3</v>
      </c>
      <c r="G23" s="206">
        <f t="shared" si="1"/>
        <v>27</v>
      </c>
      <c r="H23" s="203">
        <f t="shared" si="0"/>
        <v>9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10</v>
      </c>
      <c r="F24" s="205">
        <f>IF((C8="OBZ"),(Vstup!S15),IF((C8="OB1"),(Vstup!S33),IF((C8="OB2"),(Vstup!S51),IF((C8="OB3"),(Vstup!S69)))))</f>
        <v>3</v>
      </c>
      <c r="G24" s="206">
        <f t="shared" si="1"/>
        <v>30</v>
      </c>
      <c r="H24" s="203">
        <f t="shared" si="0"/>
        <v>10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10</v>
      </c>
      <c r="F25" s="209">
        <f>IF((C8="OBZ"),(Vstup!S16),IF((C8="OB1"),(Vstup!S34),IF((C8="OB2"),(Vstup!S52),IF((C8="OB3"),(Vstup!S70)))))</f>
        <v>2</v>
      </c>
      <c r="G25" s="210">
        <f>E25*F25</f>
        <v>20</v>
      </c>
      <c r="H25" s="203">
        <f t="shared" si="0"/>
        <v>10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252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B11">
      <selection activeCell="E18" activeCellId="1" sqref="A4:I4 E18"/>
    </sheetView>
  </sheetViews>
  <sheetFormatPr defaultColWidth="9.140625" defaultRowHeight="12.75"/>
  <cols>
    <col min="1" max="1" width="28.7109375" style="0" customWidth="1"/>
    <col min="2" max="2" width="6.00390625" style="0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customWidth="1"/>
    <col min="7" max="7" width="16.421875" style="0" customWidth="1"/>
    <col min="8" max="8" width="0" style="0" hidden="1" customWidth="1"/>
  </cols>
  <sheetData>
    <row r="1" spans="1:9" ht="18">
      <c r="A1" s="174" t="s">
        <v>205</v>
      </c>
      <c r="B1" s="175" t="s">
        <v>206</v>
      </c>
      <c r="C1" s="176" t="str">
        <f>+Vstup!I1</f>
        <v>OBEDIENCE CZ</v>
      </c>
      <c r="D1" s="177"/>
      <c r="E1" s="177"/>
      <c r="F1" s="177"/>
      <c r="G1" s="177"/>
      <c r="H1" s="177"/>
      <c r="I1" s="178"/>
    </row>
    <row r="2" spans="1:9" ht="18">
      <c r="A2" s="179" t="s">
        <v>207</v>
      </c>
      <c r="B2" s="180" t="s">
        <v>206</v>
      </c>
      <c r="C2" s="181" t="str">
        <f>+Vstup!I2</f>
        <v>5. MČR, Kladno</v>
      </c>
      <c r="D2" s="165"/>
      <c r="E2" s="165"/>
      <c r="F2" s="165"/>
      <c r="G2" s="165"/>
      <c r="H2" s="165"/>
      <c r="I2" s="182"/>
    </row>
    <row r="3" spans="1:9" ht="18">
      <c r="A3" s="179" t="s">
        <v>208</v>
      </c>
      <c r="B3" s="180" t="s">
        <v>206</v>
      </c>
      <c r="C3" s="183">
        <f>+Vstup!I3</f>
        <v>41238</v>
      </c>
      <c r="D3" s="165"/>
      <c r="E3" s="165"/>
      <c r="F3" s="165"/>
      <c r="G3" s="165"/>
      <c r="H3" s="165"/>
      <c r="I3" s="182"/>
    </row>
    <row r="4" spans="1:9" ht="18">
      <c r="A4" s="184"/>
      <c r="B4" s="180"/>
      <c r="C4" s="185"/>
      <c r="D4" s="165"/>
      <c r="E4" s="165"/>
      <c r="F4" s="165"/>
      <c r="G4" s="165"/>
      <c r="H4" s="165"/>
      <c r="I4" s="182"/>
    </row>
    <row r="5" spans="1:9" ht="18">
      <c r="A5" s="179" t="s">
        <v>209</v>
      </c>
      <c r="B5" s="180" t="s">
        <v>206</v>
      </c>
      <c r="C5" s="186" t="str">
        <f>+Vstup!B8</f>
        <v>Petra Kačírková</v>
      </c>
      <c r="D5" s="165"/>
      <c r="E5" s="165"/>
      <c r="F5" s="165"/>
      <c r="G5" s="165"/>
      <c r="H5" s="165"/>
      <c r="I5" s="182"/>
    </row>
    <row r="6" spans="1:9" ht="18">
      <c r="A6" s="179" t="s">
        <v>2</v>
      </c>
      <c r="B6" s="180" t="s">
        <v>206</v>
      </c>
      <c r="C6" s="186" t="str">
        <f>+Vstup!C8</f>
        <v>Bonario z Roztockého Zámku</v>
      </c>
      <c r="D6" s="165"/>
      <c r="E6" s="165"/>
      <c r="F6" s="165"/>
      <c r="G6" s="165"/>
      <c r="H6" s="165"/>
      <c r="I6" s="182"/>
    </row>
    <row r="7" spans="1:9" ht="18">
      <c r="A7" s="179" t="s">
        <v>3</v>
      </c>
      <c r="B7" s="180" t="s">
        <v>206</v>
      </c>
      <c r="C7" s="186" t="str">
        <f>+Vstup!D8</f>
        <v>Krátkosrstá kolie</v>
      </c>
      <c r="D7" s="165"/>
      <c r="E7" s="165"/>
      <c r="F7" s="165"/>
      <c r="G7" s="165"/>
      <c r="H7" s="165"/>
      <c r="I7" s="182"/>
    </row>
    <row r="8" spans="1:9" ht="18">
      <c r="A8" s="179" t="s">
        <v>4</v>
      </c>
      <c r="B8" s="180" t="s">
        <v>206</v>
      </c>
      <c r="C8" s="186" t="str">
        <f>+Vstup!E8</f>
        <v>OBZ</v>
      </c>
      <c r="D8" s="165"/>
      <c r="E8" s="165"/>
      <c r="F8" s="165"/>
      <c r="G8" s="165"/>
      <c r="H8" s="165"/>
      <c r="I8" s="182"/>
    </row>
    <row r="9" spans="1:9" ht="15.75">
      <c r="A9" s="179"/>
      <c r="B9" s="187"/>
      <c r="C9" s="185"/>
      <c r="D9" s="165"/>
      <c r="E9" s="165"/>
      <c r="F9" s="165"/>
      <c r="G9" s="165"/>
      <c r="H9" s="165"/>
      <c r="I9" s="182"/>
    </row>
    <row r="10" spans="1:9" ht="41.25" customHeight="1">
      <c r="A10" s="121" t="s">
        <v>44</v>
      </c>
      <c r="B10" s="12" t="s">
        <v>206</v>
      </c>
      <c r="C10" s="128" t="str">
        <f>IF((C8="OBZ"),(Vstup!K4),IF((C8="OB1"),(Vstup!J4),IF((C8="OB2"),(Vstup!I4),IF((C8="OB3"),(Vstup!I4)))))</f>
        <v>Iveta Skalická</v>
      </c>
      <c r="D10" s="232" t="s">
        <v>210</v>
      </c>
      <c r="E10" s="129" t="s">
        <v>8</v>
      </c>
      <c r="F10" s="130"/>
      <c r="G10" s="131"/>
      <c r="H10" s="165"/>
      <c r="I10" s="182"/>
    </row>
    <row r="11" spans="1:9" ht="18">
      <c r="A11" s="121"/>
      <c r="B11" s="12"/>
      <c r="C11" s="13"/>
      <c r="D11" s="232"/>
      <c r="E11" s="24" t="s">
        <v>15</v>
      </c>
      <c r="F11" s="25"/>
      <c r="G11" s="132" t="str">
        <f>IF((C8="OBZ"),(Vstup!T2),IF((C8="OB1"),(Vstup!T20),IF((C8="OB2"),(Vstup!T38),IF((C8="OB3"),(Vstup!T56)))))</f>
        <v>280,0 - 224,0</v>
      </c>
      <c r="H11" s="188"/>
      <c r="I11" s="182"/>
    </row>
    <row r="12" spans="1:9" ht="18">
      <c r="A12" s="121" t="s">
        <v>211</v>
      </c>
      <c r="B12" s="12" t="s">
        <v>206</v>
      </c>
      <c r="C12" s="128" t="str">
        <f>IF((C8="OBZ"),(Vstup!I6),IF((C8="OB1"),(Vstup!J6),IF((C8="OB2"),(Vstup!I6),IF((C8="OB3"),(Vstup!J6)))))</f>
        <v>Zuzana Coufalová</v>
      </c>
      <c r="D12" s="232"/>
      <c r="E12" s="24" t="s">
        <v>21</v>
      </c>
      <c r="F12" s="25"/>
      <c r="G12" s="132" t="str">
        <f>IF((C8="OBZ"),(Vstup!T3),IF((C8="OB1"),(Vstup!T21),IF((C8="OB2"),(Vstup!T39),IF((C8="OB3"),(Vstup!T57)))))</f>
        <v>223,9 - 196,0</v>
      </c>
      <c r="H12" s="165"/>
      <c r="I12" s="182"/>
    </row>
    <row r="13" spans="1:9" ht="20.25">
      <c r="A13" s="121"/>
      <c r="B13" s="12"/>
      <c r="C13" s="23"/>
      <c r="D13" s="134">
        <v>0</v>
      </c>
      <c r="E13" s="35" t="s">
        <v>30</v>
      </c>
      <c r="F13" s="36"/>
      <c r="G13" s="132" t="str">
        <f>IF((C8="OBZ"),(Vstup!T4),IF((C8="OB1"),(Vstup!T22),IF((C8="OB2"),(Vstup!T40),IF((C8="OB3"),(Vstup!T58)))))</f>
        <v>195,9 - 140,0</v>
      </c>
      <c r="H13" s="165"/>
      <c r="I13" s="182"/>
    </row>
    <row r="14" spans="1:9" ht="20.25" customHeight="1">
      <c r="A14" s="189"/>
      <c r="B14" s="190"/>
      <c r="C14" s="181"/>
      <c r="D14" s="191">
        <f>IF(D13="DISK","DISK",(+G26+D13))</f>
        <v>163.5</v>
      </c>
      <c r="E14" s="192" t="s">
        <v>35</v>
      </c>
      <c r="F14" s="193"/>
      <c r="G14" s="194" t="str">
        <f>IF((C8)="OBZ",(A15),IF((C8)="OB1",(A16),IF((C8)="OB2",(A17),IF((C8)="OB3",(A18)))))</f>
        <v>Dobrý</v>
      </c>
      <c r="H14" s="165"/>
      <c r="I14" s="182"/>
    </row>
    <row r="15" spans="1:9" ht="15.75">
      <c r="A15" s="195" t="str">
        <f>IF(D14="DISK","Diskvalifikace",IF(D14&gt;223.99,"Výborný",IF(D14&gt;195.99,"Velmi dobrý",IF(D14&gt;139.99,"Dobrý",IF(D14&lt;140,"Nehodnocen")))))</f>
        <v>Dobrý</v>
      </c>
      <c r="B15" s="196" t="s">
        <v>42</v>
      </c>
      <c r="C15" s="235" t="s">
        <v>43</v>
      </c>
      <c r="D15" s="235"/>
      <c r="E15" s="197" t="s">
        <v>44</v>
      </c>
      <c r="F15" s="198" t="s">
        <v>45</v>
      </c>
      <c r="G15" s="199" t="s">
        <v>46</v>
      </c>
      <c r="H15" s="165"/>
      <c r="I15" s="182"/>
    </row>
    <row r="16" spans="1:9" ht="14.25" customHeight="1">
      <c r="A16" s="195" t="str">
        <f>IF(D14="DISK","Diskvalifikace",IF(D14&gt;223.99,"Výborný",IF(D14&gt;195.99,"Velmi dobrý",IF(D14&gt;139.99,"Dobrý",IF(D14&lt;140,"Nehodnocen")))))</f>
        <v>Dobrý</v>
      </c>
      <c r="B16" s="200">
        <v>1</v>
      </c>
      <c r="C16" s="236" t="str">
        <f>IF((C8="OBZ"),(Vstup!P7),IF((C8="OB1"),(Vstup!P25),IF((C8="OB2"),(Vstup!P43),IF((C8="OB3"),(Vstup!P61)))))</f>
        <v>Odložení vleže ve skupině</v>
      </c>
      <c r="D16" s="236"/>
      <c r="E16" s="143">
        <v>8.5</v>
      </c>
      <c r="F16" s="201">
        <f>IF((C8="OBZ"),(Vstup!S7),IF((C8="OB1"),(Vstup!S25),IF((C8="OB2"),(Vstup!S43),IF((C8="OB3"),(Vstup!S61)))))</f>
        <v>2</v>
      </c>
      <c r="G16" s="202">
        <f>E16*F16</f>
        <v>17</v>
      </c>
      <c r="H16" s="203">
        <f aca="true" t="shared" si="0" ref="H16:H25">IF(D16=0,E16*2,D16+E16)/2</f>
        <v>8.5</v>
      </c>
      <c r="I16" s="182"/>
    </row>
    <row r="17" spans="1:9" ht="14.25" customHeight="1">
      <c r="A17" s="195" t="str">
        <f>IF(D14="DISK","Diskvalifikace",IF(D14&gt;255.99,"Výborný",IF(D14&gt;224.99,"Velmi dobrý",IF(D14&gt;191.99,"Dobrý",IF(D14&lt;192,"Nehodnocen")))))</f>
        <v>Nehodnocen</v>
      </c>
      <c r="B17" s="204">
        <v>2</v>
      </c>
      <c r="C17" s="237" t="str">
        <f>IF((C8="OBZ"),(Vstup!P8),IF((C8="OB1"),(Vstup!P26),IF((C8="OB2"),(Vstup!P44),IF((C8="OB3"),(Vstup!P62)))))</f>
        <v>Vyslání do čtverce </v>
      </c>
      <c r="D17" s="237"/>
      <c r="E17" s="147">
        <v>7</v>
      </c>
      <c r="F17" s="205">
        <f>IF((C8="OBZ"),(Vstup!S8),IF((C8="OB1"),(Vstup!S26),IF((C8="OB2"),(Vstup!S44),IF((C8="OB3"),(Vstup!S62)))))</f>
        <v>3</v>
      </c>
      <c r="G17" s="206">
        <f>E17*F17</f>
        <v>21</v>
      </c>
      <c r="H17" s="203">
        <f t="shared" si="0"/>
        <v>7</v>
      </c>
      <c r="I17" s="182"/>
    </row>
    <row r="18" spans="1:9" ht="14.25" customHeight="1">
      <c r="A18" s="195" t="str">
        <f>IF(D14="DISK","Diskvalifikace",IF(D14&gt;255.99,"Výborný",IF(D14&gt;224.99,"Velmi dobrý",IF(D14&gt;191.99,"Dobrý",IF(D14&lt;192,"Nehodnocen")))))</f>
        <v>Nehodnocen</v>
      </c>
      <c r="B18" s="204">
        <v>3</v>
      </c>
      <c r="C18" s="238" t="str">
        <f>IF((C8="OBZ"),(Vstup!P9),IF((C8="OB1"),(Vstup!P27),IF((C8="OB2"),(Vstup!P45),IF((C8="OB3"),(Vstup!P63)))))</f>
        <v>Odložení do lehu za chůze</v>
      </c>
      <c r="D18" s="238"/>
      <c r="E18" s="147">
        <v>0</v>
      </c>
      <c r="F18" s="205">
        <f>IF((C8="OBZ"),(Vstup!S9),IF((C8="OB1"),(Vstup!S27),IF((C8="OB2"),(Vstup!S45),IF((C8="OB3"),(Vstup!S63)))))</f>
        <v>3</v>
      </c>
      <c r="G18" s="206">
        <f>E18*F18</f>
        <v>0</v>
      </c>
      <c r="H18" s="203">
        <f t="shared" si="0"/>
        <v>0</v>
      </c>
      <c r="I18" s="182"/>
    </row>
    <row r="19" spans="1:9" ht="14.25" customHeight="1">
      <c r="A19" s="207"/>
      <c r="B19" s="204">
        <v>4</v>
      </c>
      <c r="C19" s="238" t="str">
        <f>IF((C8="OBZ"),(Vstup!P10),IF((C8="OB1"),(Vstup!P28),IF((C8="OB2"),(Vstup!P46),IF((C8="OB3"),(Vstup!P64)))))</f>
        <v>Odložení do sedu za chůze</v>
      </c>
      <c r="D19" s="238"/>
      <c r="E19" s="147">
        <v>0</v>
      </c>
      <c r="F19" s="205">
        <f>IF((C8="OBZ"),(Vstup!S10),IF((C8="OB1"),(Vstup!S28),IF((C8="OB2"),(Vstup!S46),IF((C8="OB3"),(Vstup!S64)))))</f>
        <v>3</v>
      </c>
      <c r="G19" s="206">
        <f aca="true" t="shared" si="1" ref="G19:G24">E19*F19</f>
        <v>0</v>
      </c>
      <c r="H19" s="203">
        <f t="shared" si="0"/>
        <v>0</v>
      </c>
      <c r="I19" s="182"/>
    </row>
    <row r="20" spans="1:9" ht="14.25" customHeight="1">
      <c r="A20" s="207"/>
      <c r="B20" s="204">
        <v>5</v>
      </c>
      <c r="C20" s="238" t="str">
        <f>IF((C8="OBZ"),(Vstup!P11),IF((C8="OB1"),(Vstup!P29),IF((C8="OB2"),(Vstup!P47),IF((C8="OB3"),(Vstup!P65)))))</f>
        <v>Přivolání</v>
      </c>
      <c r="D20" s="238"/>
      <c r="E20" s="147">
        <v>5</v>
      </c>
      <c r="F20" s="205">
        <f>IF((C8="OBZ"),(Vstup!S11),IF((C8="OB1"),(Vstup!S29),IF((C8="OB2"),(Vstup!S47),IF((C8="OB3"),(Vstup!S65)))))</f>
        <v>3</v>
      </c>
      <c r="G20" s="206">
        <f t="shared" si="1"/>
        <v>15</v>
      </c>
      <c r="H20" s="203">
        <f t="shared" si="0"/>
        <v>5</v>
      </c>
      <c r="I20" s="182"/>
    </row>
    <row r="21" spans="1:9" ht="14.25" customHeight="1">
      <c r="A21" s="207"/>
      <c r="B21" s="204">
        <v>6</v>
      </c>
      <c r="C21" s="238" t="str">
        <f>IF((C8="OBZ"),(Vstup!P12),IF((C8="OB1"),(Vstup!P30),IF((C8="OB2"),(Vstup!P48),IF((C8="OB3"),(Vstup!P66)))))</f>
        <v>Chůze u nohy</v>
      </c>
      <c r="D21" s="238"/>
      <c r="E21" s="147">
        <v>8</v>
      </c>
      <c r="F21" s="205">
        <f>IF((C8="OBZ"),(Vstup!S12),IF((C8="OB1"),(Vstup!S30),IF((C8="OB2"),(Vstup!S48),IF((C8="OB3"),(Vstup!S66)))))</f>
        <v>3</v>
      </c>
      <c r="G21" s="206">
        <f t="shared" si="1"/>
        <v>24</v>
      </c>
      <c r="H21" s="203">
        <f t="shared" si="0"/>
        <v>8</v>
      </c>
      <c r="I21" s="182"/>
    </row>
    <row r="22" spans="1:9" ht="14.25" customHeight="1">
      <c r="A22" s="207"/>
      <c r="B22" s="204">
        <v>7</v>
      </c>
      <c r="C22" s="238" t="str">
        <f>IF((C8="OBZ"),(Vstup!P13),IF((C8="OB1"),(Vstup!P31),IF((C8="OB2"),(Vstup!P49),IF((C8="OB3"),(Vstup!P67)))))</f>
        <v>Držení aportovací činky</v>
      </c>
      <c r="D22" s="238"/>
      <c r="E22" s="147">
        <v>9</v>
      </c>
      <c r="F22" s="205">
        <f>IF((C8="OBZ"),(Vstup!S13),IF((C8="OB1"),(Vstup!S31),IF((C8="OB2"),(Vstup!S49),IF((C8="OB3"),(Vstup!S67)))))</f>
        <v>3</v>
      </c>
      <c r="G22" s="206">
        <f t="shared" si="1"/>
        <v>27</v>
      </c>
      <c r="H22" s="203">
        <f t="shared" si="0"/>
        <v>9</v>
      </c>
      <c r="I22" s="182"/>
    </row>
    <row r="23" spans="1:9" ht="14.25" customHeight="1">
      <c r="A23" s="207"/>
      <c r="B23" s="204">
        <v>8</v>
      </c>
      <c r="C23" s="238" t="str">
        <f>IF((C8="OBZ"),(Vstup!P14),IF((C8="OB1"),(Vstup!P32),IF((C8="OB2"),(Vstup!P50),IF((C8="OB3"),(Vstup!P68)))))</f>
        <v>Ovladatelnost na dálku</v>
      </c>
      <c r="D23" s="238"/>
      <c r="E23" s="147">
        <v>6.5</v>
      </c>
      <c r="F23" s="205">
        <f>IF((C8="OBZ"),(Vstup!S14),IF((C8="OB1"),(Vstup!S32),IF((C8="OB2"),(Vstup!S50),IF((C8="OB3"),(Vstup!S68)))))</f>
        <v>3</v>
      </c>
      <c r="G23" s="206">
        <f t="shared" si="1"/>
        <v>19.5</v>
      </c>
      <c r="H23" s="203">
        <f t="shared" si="0"/>
        <v>6.5</v>
      </c>
      <c r="I23" s="182"/>
    </row>
    <row r="24" spans="1:9" ht="14.25" customHeight="1">
      <c r="A24" s="207"/>
      <c r="B24" s="204">
        <v>9</v>
      </c>
      <c r="C24" s="238" t="str">
        <f>IF((C8="OBZ"),(Vstup!P15),IF((C8="OB1"),(Vstup!P33),IF((C8="OB2"),(Vstup!P51),IF((C8="OB3"),(Vstup!P69)))))</f>
        <v>Skok přes překážku</v>
      </c>
      <c r="D24" s="238"/>
      <c r="E24" s="147">
        <v>8</v>
      </c>
      <c r="F24" s="205">
        <f>IF((C8="OBZ"),(Vstup!S15),IF((C8="OB1"),(Vstup!S33),IF((C8="OB2"),(Vstup!S51),IF((C8="OB3"),(Vstup!S69)))))</f>
        <v>3</v>
      </c>
      <c r="G24" s="206">
        <f t="shared" si="1"/>
        <v>24</v>
      </c>
      <c r="H24" s="203">
        <f t="shared" si="0"/>
        <v>8</v>
      </c>
      <c r="I24" s="182"/>
    </row>
    <row r="25" spans="1:9" ht="14.25" customHeight="1">
      <c r="A25" s="207"/>
      <c r="B25" s="208">
        <v>10</v>
      </c>
      <c r="C25" s="239" t="str">
        <f>IF((C8="OBZ"),(Vstup!P16),IF((C8="OB1"),(Vstup!P34),IF((C8="OB2"),(Vstup!P52),IF((C8="OB3"),(Vstup!P70)))))</f>
        <v>Všeobecný dojem</v>
      </c>
      <c r="D25" s="239"/>
      <c r="E25" s="152">
        <v>8</v>
      </c>
      <c r="F25" s="209">
        <f>IF((C8="OBZ"),(Vstup!S16),IF((C8="OB1"),(Vstup!S34),IF((C8="OB2"),(Vstup!S52),IF((C8="OB3"),(Vstup!S70)))))</f>
        <v>2</v>
      </c>
      <c r="G25" s="210">
        <f>E25*F25</f>
        <v>16</v>
      </c>
      <c r="H25" s="203">
        <f t="shared" si="0"/>
        <v>8</v>
      </c>
      <c r="I25" s="182"/>
    </row>
    <row r="26" spans="1:9" ht="19.5">
      <c r="A26" s="207"/>
      <c r="B26" s="211"/>
      <c r="C26" s="212" t="s">
        <v>87</v>
      </c>
      <c r="D26" s="212"/>
      <c r="E26" s="212"/>
      <c r="F26" s="212"/>
      <c r="G26" s="213">
        <f>SUM(G16:G25)</f>
        <v>163.5</v>
      </c>
      <c r="H26" s="214"/>
      <c r="I26" s="182"/>
    </row>
    <row r="27" spans="1:9" ht="15">
      <c r="A27" s="215"/>
      <c r="B27" s="216"/>
      <c r="C27" s="217"/>
      <c r="D27" s="217"/>
      <c r="E27" s="217"/>
      <c r="F27" s="217"/>
      <c r="G27" s="218"/>
      <c r="H27" s="219"/>
      <c r="I27" s="220"/>
    </row>
    <row r="28" spans="1:9" ht="15">
      <c r="A28" s="165"/>
      <c r="B28" s="166"/>
      <c r="C28" s="167"/>
      <c r="D28" s="167"/>
      <c r="E28" s="167"/>
      <c r="F28" s="167"/>
      <c r="G28" s="168"/>
      <c r="H28" s="165"/>
      <c r="I28" s="165"/>
    </row>
    <row r="29" spans="1:9" ht="15">
      <c r="A29" s="165"/>
      <c r="B29" s="166"/>
      <c r="C29" s="167"/>
      <c r="D29" s="167"/>
      <c r="E29" s="167"/>
      <c r="F29" s="167"/>
      <c r="G29" s="168"/>
      <c r="H29" s="165"/>
      <c r="I29" s="165"/>
    </row>
    <row r="30" spans="1:9" ht="15">
      <c r="A30" s="165"/>
      <c r="B30" s="166"/>
      <c r="C30" s="167"/>
      <c r="D30" s="167"/>
      <c r="E30" s="167"/>
      <c r="F30" s="167"/>
      <c r="G30" s="168"/>
      <c r="H30" s="165"/>
      <c r="I30" s="165"/>
    </row>
    <row r="31" spans="1:9" ht="15">
      <c r="A31" s="165"/>
      <c r="B31" s="166"/>
      <c r="C31" s="167"/>
      <c r="D31" s="167"/>
      <c r="E31" s="167"/>
      <c r="F31" s="167"/>
      <c r="G31" s="168"/>
      <c r="H31" s="165"/>
      <c r="I31" s="165"/>
    </row>
    <row r="32" spans="1:5" ht="18.75">
      <c r="A32" s="169" t="s">
        <v>213</v>
      </c>
      <c r="B32" s="170"/>
      <c r="C32" s="170"/>
      <c r="D32" s="170"/>
      <c r="E32" s="171"/>
    </row>
    <row r="35" spans="1:3" ht="15">
      <c r="A35" s="172" t="s">
        <v>214</v>
      </c>
      <c r="B35" s="173"/>
      <c r="C35" s="173"/>
    </row>
  </sheetData>
  <sheetProtection sheet="1" objects="1" scenarios="1"/>
  <mergeCells count="12">
    <mergeCell ref="C22:D22"/>
    <mergeCell ref="C23:D23"/>
    <mergeCell ref="C24:D24"/>
    <mergeCell ref="C25:D25"/>
    <mergeCell ref="C18:D18"/>
    <mergeCell ref="C19:D19"/>
    <mergeCell ref="C20:D20"/>
    <mergeCell ref="C21:D21"/>
    <mergeCell ref="D10:D12"/>
    <mergeCell ref="C15:D15"/>
    <mergeCell ref="C16:D16"/>
    <mergeCell ref="C17:D17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&amp;C&amp;"Arial,tučné"&amp;18Výsledkový list OBEDIENCE 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created xsi:type="dcterms:W3CDTF">2012-11-26T17:22:11Z</dcterms:created>
  <dcterms:modified xsi:type="dcterms:W3CDTF">2012-11-26T17:22:11Z</dcterms:modified>
  <cp:category/>
  <cp:version/>
  <cp:contentType/>
  <cp:contentStatus/>
</cp:coreProperties>
</file>